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2B0F38E-73BF-4F99-B6D9-94C4957BD201}" xr6:coauthVersionLast="47" xr6:coauthVersionMax="47" xr10:uidLastSave="{00000000-0000-0000-0000-000000000000}"/>
  <bookViews>
    <workbookView xWindow="28680" yWindow="-45" windowWidth="29040" windowHeight="15720" firstSheet="1" activeTab="1" xr2:uid="{985198AF-A45B-4A2F-8A2B-16EB17E2774A}"/>
  </bookViews>
  <sheets>
    <sheet name="예산현황(부서내부관리용)" sheetId="1" state="hidden" r:id="rId1"/>
    <sheet name="예산현황(26.3.31)" sheetId="4" r:id="rId2"/>
    <sheet name="차인 분석" sheetId="5" state="hidden" r:id="rId3"/>
    <sheet name="Sheet1" sheetId="3" state="hidden" r:id="rId4"/>
    <sheet name="예산요구서 견적서" sheetId="2" state="hidden" r:id="rId5"/>
  </sheets>
  <definedNames>
    <definedName name="_xlnm.Print_Area" localSheetId="1">'예산현황(26.3.31)'!$A$1:$AA$10</definedName>
    <definedName name="_xlnm.Print_Area" localSheetId="0">'예산현황(부서내부관리용)'!$A$1:$U$38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8" i="4" l="1"/>
  <c r="F10" i="4"/>
  <c r="E10" i="4"/>
  <c r="K8" i="4" l="1"/>
  <c r="K7" i="4"/>
  <c r="K5" i="4"/>
  <c r="K3" i="4"/>
  <c r="G9" i="4" l="1"/>
  <c r="G6" i="4"/>
  <c r="G4" i="4"/>
  <c r="K4" i="4"/>
  <c r="G10" i="4" l="1"/>
  <c r="K6" i="4"/>
  <c r="K9" i="4"/>
  <c r="K26" i="5"/>
  <c r="J26" i="5"/>
  <c r="I26" i="5"/>
  <c r="G25" i="5"/>
  <c r="G24" i="5"/>
  <c r="G23" i="5"/>
  <c r="E25" i="5"/>
  <c r="E24" i="5"/>
  <c r="E23" i="5"/>
  <c r="E21" i="5"/>
  <c r="E20" i="5"/>
  <c r="E19" i="5"/>
  <c r="E17" i="5"/>
  <c r="E16" i="5"/>
  <c r="D26" i="5"/>
  <c r="C26" i="5"/>
  <c r="E26" i="5" s="1"/>
  <c r="K10" i="4" l="1"/>
  <c r="H7" i="5"/>
  <c r="H11" i="5"/>
  <c r="G11" i="5"/>
  <c r="H10" i="5"/>
  <c r="G10" i="5"/>
  <c r="H9" i="5"/>
  <c r="G9" i="5"/>
  <c r="G8" i="5"/>
  <c r="I8" i="5" s="1"/>
  <c r="G7" i="5"/>
  <c r="H6" i="5"/>
  <c r="G6" i="5"/>
  <c r="H5" i="5"/>
  <c r="G5" i="5"/>
  <c r="H4" i="5"/>
  <c r="G4" i="5"/>
  <c r="E11" i="5"/>
  <c r="E10" i="5"/>
  <c r="E9" i="5"/>
  <c r="E8" i="5"/>
  <c r="E7" i="5"/>
  <c r="E6" i="5"/>
  <c r="E5" i="5"/>
  <c r="E4" i="5"/>
  <c r="D12" i="5"/>
  <c r="C12" i="5"/>
  <c r="E6" i="4"/>
  <c r="Y8" i="4"/>
  <c r="AA8" i="4" s="1"/>
  <c r="Y7" i="4"/>
  <c r="AA7" i="4" s="1"/>
  <c r="Y5" i="4"/>
  <c r="X9" i="4"/>
  <c r="W9" i="4"/>
  <c r="V9" i="4"/>
  <c r="U9" i="4"/>
  <c r="T9" i="4"/>
  <c r="S9" i="4"/>
  <c r="R9" i="4"/>
  <c r="Q9" i="4"/>
  <c r="P9" i="4"/>
  <c r="O9" i="4"/>
  <c r="N9" i="4"/>
  <c r="M9" i="4"/>
  <c r="F9" i="4"/>
  <c r="X6" i="4"/>
  <c r="W6" i="4"/>
  <c r="V6" i="4"/>
  <c r="U6" i="4"/>
  <c r="T6" i="4"/>
  <c r="S6" i="4"/>
  <c r="R6" i="4"/>
  <c r="Q6" i="4"/>
  <c r="P6" i="4"/>
  <c r="O6" i="4"/>
  <c r="N6" i="4"/>
  <c r="M6" i="4"/>
  <c r="F6" i="4"/>
  <c r="X4" i="4"/>
  <c r="W4" i="4"/>
  <c r="V4" i="4"/>
  <c r="U4" i="4"/>
  <c r="T4" i="4"/>
  <c r="S4" i="4"/>
  <c r="R4" i="4"/>
  <c r="Q4" i="4"/>
  <c r="P4" i="4"/>
  <c r="O4" i="4"/>
  <c r="N4" i="4"/>
  <c r="M4" i="4"/>
  <c r="F4" i="4"/>
  <c r="E9" i="4"/>
  <c r="E4" i="4"/>
  <c r="Y3" i="4"/>
  <c r="I6" i="5" l="1"/>
  <c r="I10" i="5"/>
  <c r="I11" i="5"/>
  <c r="AA9" i="4"/>
  <c r="I9" i="5"/>
  <c r="O10" i="4"/>
  <c r="P10" i="4"/>
  <c r="Q10" i="4"/>
  <c r="R10" i="4"/>
  <c r="S10" i="4"/>
  <c r="T10" i="4"/>
  <c r="U10" i="4"/>
  <c r="V10" i="4"/>
  <c r="W10" i="4"/>
  <c r="X10" i="4"/>
  <c r="M10" i="4"/>
  <c r="N10" i="4"/>
  <c r="E12" i="5"/>
  <c r="I7" i="5"/>
  <c r="I4" i="5"/>
  <c r="I5" i="5"/>
  <c r="H12" i="5"/>
  <c r="G12" i="5"/>
  <c r="Y4" i="4"/>
  <c r="AB4" i="4" s="1"/>
  <c r="Y9" i="4"/>
  <c r="AB9" i="4" s="1"/>
  <c r="Y6" i="4"/>
  <c r="AB6" i="4" s="1"/>
  <c r="Z7" i="4"/>
  <c r="Z8" i="4"/>
  <c r="Z5" i="4"/>
  <c r="AA5" i="4"/>
  <c r="AA6" i="4" s="1"/>
  <c r="Z3" i="4"/>
  <c r="AA3" i="4"/>
  <c r="AA4" i="4" s="1"/>
  <c r="D14" i="3"/>
  <c r="E14" i="3" s="1"/>
  <c r="F13" i="3"/>
  <c r="F12" i="3"/>
  <c r="F11" i="3"/>
  <c r="F10" i="3"/>
  <c r="F9" i="3"/>
  <c r="F8" i="3"/>
  <c r="F7" i="3"/>
  <c r="F6" i="3"/>
  <c r="F5" i="3"/>
  <c r="F4" i="3"/>
  <c r="F14" i="3" s="1"/>
  <c r="E13" i="3"/>
  <c r="E12" i="3"/>
  <c r="E11" i="3"/>
  <c r="E10" i="3"/>
  <c r="E9" i="3"/>
  <c r="E8" i="3"/>
  <c r="E7" i="3"/>
  <c r="E6" i="3"/>
  <c r="E5" i="3"/>
  <c r="E4" i="3"/>
  <c r="C14" i="3"/>
  <c r="I12" i="5" l="1"/>
  <c r="AA10" i="4"/>
  <c r="Y10" i="4"/>
  <c r="Z4" i="4"/>
  <c r="Z9" i="4"/>
  <c r="Z6" i="4"/>
  <c r="H28" i="1"/>
  <c r="G28" i="1"/>
  <c r="F34" i="1"/>
  <c r="R31" i="1"/>
  <c r="Q31" i="1"/>
  <c r="P31" i="1"/>
  <c r="O31" i="1"/>
  <c r="N31" i="1"/>
  <c r="M31" i="1"/>
  <c r="L31" i="1"/>
  <c r="K31" i="1"/>
  <c r="J31" i="1"/>
  <c r="I31" i="1"/>
  <c r="H31" i="1"/>
  <c r="G31" i="1"/>
  <c r="E31" i="1"/>
  <c r="R28" i="1"/>
  <c r="Q28" i="1"/>
  <c r="P28" i="1"/>
  <c r="O28" i="1"/>
  <c r="N28" i="1"/>
  <c r="M28" i="1"/>
  <c r="L28" i="1"/>
  <c r="K28" i="1"/>
  <c r="J28" i="1"/>
  <c r="E28" i="1"/>
  <c r="S33" i="1"/>
  <c r="U33" i="1" s="1"/>
  <c r="S32" i="1"/>
  <c r="U32" i="1" s="1"/>
  <c r="S30" i="1"/>
  <c r="U30" i="1" s="1"/>
  <c r="S29" i="1"/>
  <c r="U29" i="1" s="1"/>
  <c r="S27" i="1"/>
  <c r="U27" i="1" s="1"/>
  <c r="S26" i="1"/>
  <c r="U26" i="1" s="1"/>
  <c r="S25" i="1"/>
  <c r="U25" i="1" s="1"/>
  <c r="S24" i="1"/>
  <c r="U24" i="1" s="1"/>
  <c r="S23" i="1"/>
  <c r="U23" i="1" s="1"/>
  <c r="R22" i="1"/>
  <c r="Q22" i="1"/>
  <c r="P22" i="1"/>
  <c r="O22" i="1"/>
  <c r="N22" i="1"/>
  <c r="M22" i="1"/>
  <c r="L22" i="1"/>
  <c r="K22" i="1"/>
  <c r="J22" i="1"/>
  <c r="I22" i="1"/>
  <c r="H22" i="1"/>
  <c r="G22" i="1"/>
  <c r="D31" i="1"/>
  <c r="D28" i="1"/>
  <c r="E22" i="1"/>
  <c r="D22" i="1"/>
  <c r="S31" i="1" l="1"/>
  <c r="U31" i="1" s="1"/>
  <c r="Z10" i="4"/>
  <c r="AB10" i="4"/>
  <c r="P34" i="1"/>
  <c r="R34" i="1"/>
  <c r="O34" i="1"/>
  <c r="D34" i="1"/>
  <c r="K34" i="1"/>
  <c r="L34" i="1"/>
  <c r="E34" i="1"/>
  <c r="G22" i="5" s="1"/>
  <c r="H34" i="1"/>
  <c r="J34" i="1"/>
  <c r="M34" i="1"/>
  <c r="Q34" i="1"/>
  <c r="N34" i="1"/>
  <c r="I28" i="1"/>
  <c r="I34" i="1" s="1"/>
  <c r="G34" i="1"/>
  <c r="T29" i="1"/>
  <c r="T23" i="1"/>
  <c r="T30" i="1"/>
  <c r="T24" i="1"/>
  <c r="T25" i="1"/>
  <c r="T31" i="1"/>
  <c r="T26" i="1"/>
  <c r="T32" i="1"/>
  <c r="T27" i="1"/>
  <c r="T33" i="1"/>
  <c r="S28" i="1" l="1"/>
  <c r="U28" i="1" s="1"/>
  <c r="S9" i="1"/>
  <c r="S7" i="1"/>
  <c r="S5" i="1"/>
  <c r="S4" i="1"/>
  <c r="S3" i="1"/>
  <c r="S22" i="1"/>
  <c r="T28" i="1" l="1"/>
  <c r="U22" i="1"/>
  <c r="U34" i="1" s="1"/>
  <c r="S34" i="1"/>
  <c r="H22" i="5" s="1"/>
  <c r="L22" i="5" s="1"/>
  <c r="T22" i="1"/>
  <c r="S19" i="1"/>
  <c r="U19" i="1" s="1"/>
  <c r="R21" i="1"/>
  <c r="Q21" i="1"/>
  <c r="P21" i="1"/>
  <c r="O21" i="1"/>
  <c r="N21" i="1"/>
  <c r="M21" i="1"/>
  <c r="L21" i="1"/>
  <c r="K21" i="1"/>
  <c r="J21" i="1"/>
  <c r="G21" i="1"/>
  <c r="H21" i="1"/>
  <c r="I21" i="1"/>
  <c r="S20" i="1"/>
  <c r="U20" i="1" s="1"/>
  <c r="R17" i="1"/>
  <c r="Q17" i="1"/>
  <c r="P17" i="1"/>
  <c r="O17" i="1"/>
  <c r="N17" i="1"/>
  <c r="M17" i="1"/>
  <c r="L17" i="1"/>
  <c r="K17" i="1"/>
  <c r="J17" i="1"/>
  <c r="I17" i="1"/>
  <c r="H17" i="1"/>
  <c r="G17" i="1"/>
  <c r="F17" i="1"/>
  <c r="S16" i="1"/>
  <c r="T16" i="1" s="1"/>
  <c r="R10" i="1"/>
  <c r="Q10" i="1"/>
  <c r="P10" i="1"/>
  <c r="O10" i="1"/>
  <c r="N10" i="1"/>
  <c r="M10" i="1"/>
  <c r="L10" i="1"/>
  <c r="K10" i="1"/>
  <c r="J10" i="1"/>
  <c r="I10" i="1"/>
  <c r="H10" i="1"/>
  <c r="G10" i="1"/>
  <c r="F10" i="1"/>
  <c r="E10" i="1"/>
  <c r="G18" i="5" s="1"/>
  <c r="D10" i="1"/>
  <c r="U9" i="1"/>
  <c r="U10" i="1" s="1"/>
  <c r="D37" i="1"/>
  <c r="E17" i="1"/>
  <c r="G20" i="5" s="1"/>
  <c r="D17" i="1"/>
  <c r="S36" i="1"/>
  <c r="H25" i="5" s="1"/>
  <c r="L25" i="5" s="1"/>
  <c r="F21" i="1"/>
  <c r="E21" i="1"/>
  <c r="G21" i="5" s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G19" i="5" s="1"/>
  <c r="S8" i="1"/>
  <c r="R8" i="1"/>
  <c r="Q8" i="1"/>
  <c r="P8" i="1"/>
  <c r="O8" i="1"/>
  <c r="N8" i="1"/>
  <c r="M8" i="1"/>
  <c r="L8" i="1"/>
  <c r="K8" i="1"/>
  <c r="J8" i="1"/>
  <c r="I8" i="1"/>
  <c r="H8" i="1"/>
  <c r="G8" i="1"/>
  <c r="F8" i="1"/>
  <c r="E8" i="1"/>
  <c r="G17" i="5" s="1"/>
  <c r="R6" i="1"/>
  <c r="Q6" i="1"/>
  <c r="P6" i="1"/>
  <c r="O6" i="1"/>
  <c r="N6" i="1"/>
  <c r="M6" i="1"/>
  <c r="L6" i="1"/>
  <c r="K6" i="1"/>
  <c r="J6" i="1"/>
  <c r="I6" i="1"/>
  <c r="H6" i="1"/>
  <c r="G6" i="1"/>
  <c r="G38" i="1" s="1"/>
  <c r="F6" i="1"/>
  <c r="E6" i="1"/>
  <c r="G16" i="5" s="1"/>
  <c r="S37" i="1"/>
  <c r="H23" i="5" s="1"/>
  <c r="L23" i="5" s="1"/>
  <c r="S35" i="1"/>
  <c r="S18" i="1"/>
  <c r="S15" i="1"/>
  <c r="S13" i="1"/>
  <c r="S12" i="1"/>
  <c r="U12" i="1" s="1"/>
  <c r="S11" i="1"/>
  <c r="V8" i="1" l="1"/>
  <c r="H17" i="5"/>
  <c r="L17" i="5" s="1"/>
  <c r="N17" i="5" s="1"/>
  <c r="M17" i="5"/>
  <c r="N25" i="5"/>
  <c r="M25" i="5"/>
  <c r="V35" i="1"/>
  <c r="H24" i="5"/>
  <c r="L24" i="5" s="1"/>
  <c r="M23" i="5"/>
  <c r="N23" i="5"/>
  <c r="G26" i="5"/>
  <c r="S17" i="1"/>
  <c r="N22" i="5"/>
  <c r="M22" i="5"/>
  <c r="F38" i="1"/>
  <c r="T37" i="1"/>
  <c r="V37" i="1"/>
  <c r="H38" i="1"/>
  <c r="I38" i="1"/>
  <c r="J38" i="1"/>
  <c r="U36" i="1"/>
  <c r="V36" i="1"/>
  <c r="K38" i="1"/>
  <c r="L38" i="1"/>
  <c r="M38" i="1"/>
  <c r="N38" i="1"/>
  <c r="O38" i="1"/>
  <c r="P38" i="1"/>
  <c r="Q38" i="1"/>
  <c r="R38" i="1"/>
  <c r="T34" i="1"/>
  <c r="S14" i="1"/>
  <c r="T20" i="1"/>
  <c r="U16" i="1"/>
  <c r="T36" i="1"/>
  <c r="S21" i="1"/>
  <c r="T19" i="1"/>
  <c r="T12" i="1"/>
  <c r="S10" i="1"/>
  <c r="T9" i="1"/>
  <c r="T10" i="1" s="1"/>
  <c r="D21" i="1"/>
  <c r="D14" i="1"/>
  <c r="D8" i="1"/>
  <c r="D6" i="1"/>
  <c r="N24" i="5" l="1"/>
  <c r="M24" i="5"/>
  <c r="V14" i="1"/>
  <c r="H19" i="5"/>
  <c r="L19" i="5" s="1"/>
  <c r="V10" i="1"/>
  <c r="H18" i="5"/>
  <c r="L18" i="5" s="1"/>
  <c r="V21" i="1"/>
  <c r="H21" i="5"/>
  <c r="L21" i="5" s="1"/>
  <c r="V17" i="1"/>
  <c r="H20" i="5"/>
  <c r="L20" i="5" s="1"/>
  <c r="U7" i="1"/>
  <c r="U8" i="1" s="1"/>
  <c r="U11" i="1"/>
  <c r="U15" i="1"/>
  <c r="U17" i="1" s="1"/>
  <c r="U35" i="1"/>
  <c r="T7" i="1"/>
  <c r="T8" i="1" s="1"/>
  <c r="T11" i="1"/>
  <c r="T15" i="1"/>
  <c r="T17" i="1" s="1"/>
  <c r="T35" i="1"/>
  <c r="U4" i="1"/>
  <c r="N18" i="5" l="1"/>
  <c r="M18" i="5"/>
  <c r="N20" i="5"/>
  <c r="M20" i="5"/>
  <c r="N21" i="5"/>
  <c r="M21" i="5"/>
  <c r="N19" i="5"/>
  <c r="M19" i="5"/>
  <c r="U3" i="1"/>
  <c r="U13" i="1"/>
  <c r="U14" i="1" s="1"/>
  <c r="U18" i="1"/>
  <c r="T18" i="1"/>
  <c r="T21" i="1" s="1"/>
  <c r="T4" i="1"/>
  <c r="T3" i="1"/>
  <c r="U37" i="1"/>
  <c r="T13" i="1"/>
  <c r="T14" i="1" s="1"/>
  <c r="U21" i="1" l="1"/>
  <c r="S6" i="1"/>
  <c r="H16" i="5" s="1"/>
  <c r="T5" i="1"/>
  <c r="T6" i="1" s="1"/>
  <c r="T38" i="1" s="1"/>
  <c r="U5" i="1"/>
  <c r="U6" i="1" s="1"/>
  <c r="U38" i="1" s="1"/>
  <c r="D38" i="1"/>
  <c r="E38" i="1"/>
  <c r="L16" i="5" l="1"/>
  <c r="H26" i="5"/>
  <c r="L26" i="5" s="1"/>
  <c r="S38" i="1"/>
  <c r="V6" i="1"/>
  <c r="V38" i="1"/>
  <c r="E41" i="1"/>
  <c r="V34" i="1"/>
  <c r="N26" i="5" l="1"/>
  <c r="M26" i="5"/>
  <c r="N16" i="5"/>
  <c r="M16" i="5"/>
</calcChain>
</file>

<file path=xl/sharedStrings.xml><?xml version="1.0" encoding="utf-8"?>
<sst xmlns="http://schemas.openxmlformats.org/spreadsheetml/2006/main" count="169" uniqueCount="118">
  <si>
    <t>예산과목</t>
  </si>
  <si>
    <t>소 계</t>
  </si>
  <si>
    <t>재난안전컨설팅 수수료</t>
  </si>
  <si>
    <t>재난안전 체험</t>
  </si>
  <si>
    <t>회의비</t>
  </si>
  <si>
    <t>합 계</t>
  </si>
  <si>
    <t>1월</t>
    <phoneticPr fontId="3" type="noConversion"/>
  </si>
  <si>
    <t>2월</t>
    <phoneticPr fontId="3" type="noConversion"/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</si>
  <si>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</si>
  <si>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</si>
  <si>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</si>
  <si>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</si>
  <si>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</si>
  <si>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</si>
  <si>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</si>
  <si>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</si>
  <si>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</si>
  <si>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ISO45001/9001 사후관리 컨설팅 견적</t>
  </si>
  <si>
    <t>ISO22301 사후관리 지원 컨설팅 견적</t>
  </si>
  <si>
    <t>수립예산</t>
    <phoneticPr fontId="3" type="noConversion"/>
  </si>
  <si>
    <t>3월</t>
    <phoneticPr fontId="3" type="noConversion"/>
  </si>
  <si>
    <t>소계</t>
    <phoneticPr fontId="3" type="noConversion"/>
  </si>
  <si>
    <t>당초예산</t>
    <phoneticPr fontId="3" type="noConversion"/>
  </si>
  <si>
    <t>잔여예산</t>
    <phoneticPr fontId="3" type="noConversion"/>
  </si>
  <si>
    <t>가용예산</t>
    <phoneticPr fontId="3" type="noConversion"/>
  </si>
  <si>
    <t>추경예산</t>
    <phoneticPr fontId="3" type="noConversion"/>
  </si>
  <si>
    <t>교육훈련비</t>
    <phoneticPr fontId="3" type="noConversion"/>
  </si>
  <si>
    <t>기타 복리
후생비</t>
    <phoneticPr fontId="3" type="noConversion"/>
  </si>
  <si>
    <t>도서인쇄비</t>
    <phoneticPr fontId="3" type="noConversion"/>
  </si>
  <si>
    <t>홍보기념품[안전 홍보 기념품]</t>
    <phoneticPr fontId="3" type="noConversion"/>
  </si>
  <si>
    <t>행사운영비</t>
    <phoneticPr fontId="3" type="noConversion"/>
  </si>
  <si>
    <t xml:space="preserve">ISO 22301 / 45001 컨설팅 </t>
    <phoneticPr fontId="3" type="noConversion"/>
  </si>
  <si>
    <t>지급수수료</t>
    <phoneticPr fontId="3" type="noConversion"/>
  </si>
  <si>
    <t>안전보건관리 위탁수수료</t>
    <phoneticPr fontId="3" type="noConversion"/>
  </si>
  <si>
    <t>관리감독자 위탁교육</t>
    <phoneticPr fontId="3" type="noConversion"/>
  </si>
  <si>
    <t>재난안전 종사자 교육</t>
    <phoneticPr fontId="3" type="noConversion"/>
  </si>
  <si>
    <t>안전보건 교육</t>
    <phoneticPr fontId="3" type="noConversion"/>
  </si>
  <si>
    <t>안전 포상금 [우수사업장 포상]</t>
    <phoneticPr fontId="3" type="noConversion"/>
  </si>
  <si>
    <t>권역별 안전감사협의회</t>
    <phoneticPr fontId="3" type="noConversion"/>
  </si>
  <si>
    <t>안전모 및 안전화</t>
    <phoneticPr fontId="3" type="noConversion"/>
  </si>
  <si>
    <t>구급함</t>
    <phoneticPr fontId="3" type="noConversion"/>
  </si>
  <si>
    <t>기타 안전용품</t>
    <phoneticPr fontId="3" type="noConversion"/>
  </si>
  <si>
    <t>안전 서적 및 제본</t>
    <phoneticPr fontId="3" type="noConversion"/>
  </si>
  <si>
    <t>사무용품비</t>
    <phoneticPr fontId="3" type="noConversion"/>
  </si>
  <si>
    <t>중대시민재해 
안전예산</t>
    <phoneticPr fontId="3" type="noConversion"/>
  </si>
  <si>
    <t>2025년 3월 충북개발공사 안전보건 예산 사용 현황 (2025.03.31)</t>
    <phoneticPr fontId="3" type="noConversion"/>
  </si>
  <si>
    <t>안전점검</t>
    <phoneticPr fontId="3" type="noConversion"/>
  </si>
  <si>
    <t>보수 및 보강</t>
    <phoneticPr fontId="3" type="noConversion"/>
  </si>
  <si>
    <t xml:space="preserve">기타  </t>
    <phoneticPr fontId="3" type="noConversion"/>
  </si>
  <si>
    <t xml:space="preserve"> - 휴담뜰 전기안전 수수료</t>
    <phoneticPr fontId="3" type="noConversion"/>
  </si>
  <si>
    <t xml:space="preserve"> - 전기안전 수수료</t>
    <phoneticPr fontId="3" type="noConversion"/>
  </si>
  <si>
    <t xml:space="preserve"> - 소방안전 수수료</t>
    <phoneticPr fontId="3" type="noConversion"/>
  </si>
  <si>
    <t xml:space="preserve"> - 저수조 수수료</t>
    <phoneticPr fontId="3" type="noConversion"/>
  </si>
  <si>
    <t xml:space="preserve"> - 건물 소독 수수료</t>
    <phoneticPr fontId="3" type="noConversion"/>
  </si>
  <si>
    <t xml:space="preserve"> - 시설안전 유지보수</t>
    <phoneticPr fontId="3" type="noConversion"/>
  </si>
  <si>
    <t xml:space="preserve"> - 기계장치 및 각종 수리비</t>
    <phoneticPr fontId="3" type="noConversion"/>
  </si>
  <si>
    <t xml:space="preserve"> - 재난안전 교육비</t>
    <phoneticPr fontId="3" type="noConversion"/>
  </si>
  <si>
    <t xml:space="preserve"> - 근로자 안전교육</t>
    <phoneticPr fontId="3" type="noConversion"/>
  </si>
  <si>
    <t>예 산 과 목</t>
  </si>
  <si>
    <t>25년 예산</t>
  </si>
  <si>
    <t>1분기 집행 (1~3월)</t>
  </si>
  <si>
    <t>잔여 예산 (4~12월)</t>
  </si>
  <si>
    <t>비고</t>
  </si>
  <si>
    <t>금 액</t>
  </si>
  <si>
    <t>사 용 율</t>
  </si>
  <si>
    <t>지급수수료</t>
  </si>
  <si>
    <t>도서인쇄비</t>
  </si>
  <si>
    <t>사무용품비</t>
  </si>
  <si>
    <t>교육훈련비</t>
  </si>
  <si>
    <t>행사운영비</t>
  </si>
  <si>
    <t>기타 복리후생비</t>
  </si>
  <si>
    <t>중대시민재해 안전예산</t>
  </si>
  <si>
    <t>홍보기념품</t>
  </si>
  <si>
    <t>안전 포상금</t>
  </si>
  <si>
    <t>안전</t>
    <phoneticPr fontId="3" type="noConversion"/>
  </si>
  <si>
    <t>홍보기념품</t>
    <phoneticPr fontId="3" type="noConversion"/>
  </si>
  <si>
    <t>포상금</t>
    <phoneticPr fontId="3" type="noConversion"/>
  </si>
  <si>
    <t>회의비</t>
    <phoneticPr fontId="3" type="noConversion"/>
  </si>
  <si>
    <t>2024년</t>
    <phoneticPr fontId="3" type="noConversion"/>
  </si>
  <si>
    <t>기타복리후생비</t>
    <phoneticPr fontId="3" type="noConversion"/>
  </si>
  <si>
    <t>합 계</t>
    <phoneticPr fontId="3" type="noConversion"/>
  </si>
  <si>
    <t>사용율</t>
    <phoneticPr fontId="3" type="noConversion"/>
  </si>
  <si>
    <t>2025년</t>
    <phoneticPr fontId="3" type="noConversion"/>
  </si>
  <si>
    <t>합계(경평기준)</t>
    <phoneticPr fontId="3" type="noConversion"/>
  </si>
  <si>
    <t>구 분</t>
    <phoneticPr fontId="3" type="noConversion"/>
  </si>
  <si>
    <t>예 산</t>
    <phoneticPr fontId="3" type="noConversion"/>
  </si>
  <si>
    <t>실 적</t>
    <phoneticPr fontId="3" type="noConversion"/>
  </si>
  <si>
    <t>안 전</t>
    <phoneticPr fontId="3" type="noConversion"/>
  </si>
  <si>
    <t>감 사</t>
    <phoneticPr fontId="3" type="noConversion"/>
  </si>
  <si>
    <t>예산확정</t>
    <phoneticPr fontId="3" type="noConversion"/>
  </si>
  <si>
    <t>실적(1분기)</t>
    <phoneticPr fontId="3" type="noConversion"/>
  </si>
  <si>
    <t>실적(2분기)</t>
    <phoneticPr fontId="3" type="noConversion"/>
  </si>
  <si>
    <t>실적(3분기)</t>
    <phoneticPr fontId="3" type="noConversion"/>
  </si>
  <si>
    <t>실적(4분기)</t>
    <phoneticPr fontId="3" type="noConversion"/>
  </si>
  <si>
    <t>사무용품비</t>
    <phoneticPr fontId="3" type="noConversion"/>
  </si>
  <si>
    <t>중대시민재해</t>
    <phoneticPr fontId="3" type="noConversion"/>
  </si>
  <si>
    <t>2025년 (내부관리 기준)</t>
    <phoneticPr fontId="3" type="noConversion"/>
  </si>
  <si>
    <t>2025년 (경평 기준)</t>
    <phoneticPr fontId="3" type="noConversion"/>
  </si>
  <si>
    <t>잔여</t>
    <phoneticPr fontId="3" type="noConversion"/>
  </si>
  <si>
    <t>사용율</t>
    <phoneticPr fontId="3" type="noConversion"/>
  </si>
  <si>
    <t>잔여예산</t>
    <phoneticPr fontId="3" type="noConversion"/>
  </si>
  <si>
    <t>집행 세부내역</t>
    <phoneticPr fontId="3" type="noConversion"/>
  </si>
  <si>
    <t>예산</t>
    <phoneticPr fontId="3" type="noConversion"/>
  </si>
  <si>
    <t>1분기</t>
    <phoneticPr fontId="3" type="noConversion"/>
  </si>
  <si>
    <t>2분기</t>
    <phoneticPr fontId="3" type="noConversion"/>
  </si>
  <si>
    <t>3분기</t>
    <phoneticPr fontId="3" type="noConversion"/>
  </si>
  <si>
    <t>4분기</t>
    <phoneticPr fontId="3" type="noConversion"/>
  </si>
  <si>
    <t>2026년 재단법인 고령문화관광재단 안전보건 예산 사용 현황 (2026.3.31.)</t>
    <phoneticPr fontId="3" type="noConversion"/>
  </si>
  <si>
    <t>건강검진 지원</t>
    <phoneticPr fontId="3" type="noConversion"/>
  </si>
  <si>
    <t>보건</t>
    <phoneticPr fontId="3" type="noConversion"/>
  </si>
  <si>
    <t>재단 임직원 대상 2026년도 12월 31일까지 진행예정</t>
    <phoneticPr fontId="3" type="noConversion"/>
  </si>
  <si>
    <t>직원교육(법정교육 등)</t>
    <phoneticPr fontId="3" type="noConversion"/>
  </si>
  <si>
    <t>구  분</t>
    <phoneticPr fontId="3" type="noConversion"/>
  </si>
  <si>
    <t>내  용</t>
    <phoneticPr fontId="3" type="noConversion"/>
  </si>
  <si>
    <t>사무관리비</t>
    <phoneticPr fontId="3" type="noConversion"/>
  </si>
  <si>
    <t>무인경비시스템 운영</t>
    <phoneticPr fontId="3" type="noConversion"/>
  </si>
  <si>
    <t>공기청정기 운영</t>
    <phoneticPr fontId="3" type="noConversion"/>
  </si>
  <si>
    <t>안전 및 보건 법정교육 포함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</si>
</sst>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76" formatCode="#,##0_);[Red]\(#,##0\)"/>
    <numFmt numFmtId="177" formatCode="0.0%"/>
  </numFmts>
  <fonts count="31" x14ac:knownFonts="1">
    <font>
      <sz val="11"/>
      <color theme="1"/>
      <name val="맑은 고딕"/>
      <family val="2"/>
      <charset val="129"/>
      <scheme val="minor"/>
    </font>
    <font>
      <b/>
      <sz val="12"/>
      <color rgb="FF000000"/>
      <name val="HY중고딕"/>
      <family val="1"/>
      <charset val="129"/>
    </font>
    <font>
      <sz val="12"/>
      <color rgb="FF000000"/>
      <name val="HY중고딕"/>
      <family val="1"/>
      <charset val="129"/>
    </font>
    <font>
      <sz val="8"/>
      <name val="맑은 고딕"/>
      <family val="2"/>
      <charset val="129"/>
      <scheme val="minor"/>
    </font>
    <font>
      <b/>
      <sz val="12"/>
      <color rgb="FFFF0000"/>
      <name val="HY중고딕"/>
      <family val="1"/>
      <charset val="129"/>
    </font>
    <font>
      <sz val="12"/>
      <color rgb="FFFF0000"/>
      <name val="HY중고딕"/>
      <family val="1"/>
      <charset val="129"/>
    </font>
    <font>
      <b/>
      <sz val="10"/>
      <color rgb="FF000000"/>
      <name val="HY중고딕"/>
      <family val="1"/>
      <charset val="129"/>
    </font>
    <font>
      <sz val="12"/>
      <color rgb="FF0040C0"/>
      <name val="HY중고딕"/>
      <family val="1"/>
      <charset val="129"/>
    </font>
    <font>
      <sz val="12"/>
      <color theme="1"/>
      <name val="HY중고딕"/>
      <family val="1"/>
      <charset val="129"/>
    </font>
    <font>
      <sz val="20"/>
      <color theme="1"/>
      <name val="HY견고딕"/>
      <family val="1"/>
      <charset val="129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2"/>
      <color rgb="FF000000"/>
      <name val="맑은 고딕"/>
      <family val="3"/>
      <charset val="129"/>
      <scheme val="major"/>
    </font>
    <font>
      <b/>
      <sz val="11"/>
      <color rgb="FF00000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inor"/>
    </font>
    <font>
      <b/>
      <sz val="12"/>
      <name val="HY중고딕"/>
      <family val="1"/>
      <charset val="129"/>
    </font>
    <font>
      <b/>
      <sz val="12"/>
      <color rgb="FF0040C0"/>
      <name val="HY중고딕"/>
      <family val="1"/>
      <charset val="129"/>
    </font>
    <font>
      <b/>
      <sz val="14"/>
      <color theme="1"/>
      <name val="맑은 고딕"/>
      <family val="3"/>
      <charset val="129"/>
      <scheme val="minor"/>
    </font>
    <font>
      <sz val="12"/>
      <name val="HY중고딕"/>
      <family val="1"/>
      <charset val="129"/>
    </font>
    <font>
      <b/>
      <sz val="14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inor"/>
    </font>
    <font>
      <b/>
      <sz val="9"/>
      <color rgb="FF000000"/>
      <name val="함초롬돋움"/>
      <family val="3"/>
      <charset val="129"/>
    </font>
    <font>
      <sz val="9"/>
      <color rgb="FF000000"/>
      <name val="함초롬바탕"/>
      <family val="1"/>
      <charset val="129"/>
    </font>
    <font>
      <sz val="10"/>
      <color rgb="FF000000"/>
      <name val="함초롬바탕"/>
      <family val="1"/>
      <charset val="129"/>
    </font>
    <font>
      <b/>
      <sz val="9"/>
      <color rgb="FF000000"/>
      <name val="함초롬바탕"/>
      <family val="1"/>
      <charset val="129"/>
    </font>
    <font>
      <b/>
      <sz val="10"/>
      <color rgb="FF000000"/>
      <name val="함초롬바탕"/>
      <family val="1"/>
      <charset val="129"/>
    </font>
    <font>
      <b/>
      <sz val="10"/>
      <color rgb="FF00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52">
    <border>
      <left/>
      <right/>
      <top/>
      <bottom/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medium">
        <color rgb="FFFF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ck">
        <color rgb="FF000000"/>
      </top>
      <bottom/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rgb="FFFF0000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rgb="FFFF0000"/>
      </right>
      <top style="thin">
        <color indexed="64"/>
      </top>
      <bottom style="medium">
        <color auto="1"/>
      </bottom>
      <diagonal/>
    </border>
  </borders>
  <cellStyleXfs count="3">
    <xf numFmtId="0" fontId="0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</cellStyleXfs>
  <cellXfs count="134">
    <xf numFmtId="0" fontId="0" fillId="0" borderId="0" xfId="0">
      <alignment vertical="center"/>
    </xf>
    <xf numFmtId="0" fontId="6" fillId="0" borderId="0" xfId="0" applyFont="1" applyAlignment="1">
      <alignment horizontal="center" vertical="center"/>
    </xf>
    <xf numFmtId="41" fontId="15" fillId="0" borderId="0" xfId="1" applyFont="1" applyFill="1">
      <alignment vertical="center"/>
    </xf>
    <xf numFmtId="0" fontId="0" fillId="0" borderId="0" xfId="0" applyFill="1">
      <alignment vertical="center"/>
    </xf>
    <xf numFmtId="0" fontId="1" fillId="0" borderId="14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176" fontId="0" fillId="0" borderId="8" xfId="0" applyNumberFormat="1" applyFill="1" applyBorder="1" applyAlignment="1">
      <alignment horizontal="center" vertical="center"/>
    </xf>
    <xf numFmtId="176" fontId="0" fillId="0" borderId="14" xfId="0" applyNumberFormat="1" applyFill="1" applyBorder="1" applyAlignment="1">
      <alignment horizontal="center" vertical="center"/>
    </xf>
    <xf numFmtId="176" fontId="0" fillId="0" borderId="9" xfId="0" applyNumberFormat="1" applyFill="1" applyBorder="1" applyAlignment="1">
      <alignment horizontal="center" vertical="center"/>
    </xf>
    <xf numFmtId="41" fontId="15" fillId="0" borderId="2" xfId="1" applyFont="1" applyFill="1" applyBorder="1">
      <alignment vertical="center"/>
    </xf>
    <xf numFmtId="0" fontId="0" fillId="0" borderId="2" xfId="0" applyFill="1" applyBorder="1">
      <alignment vertical="center"/>
    </xf>
    <xf numFmtId="0" fontId="0" fillId="0" borderId="1" xfId="0" applyFill="1" applyBorder="1">
      <alignment vertical="center"/>
    </xf>
    <xf numFmtId="41" fontId="16" fillId="0" borderId="0" xfId="1" applyFont="1" applyFill="1">
      <alignment vertical="center"/>
    </xf>
    <xf numFmtId="0" fontId="14" fillId="0" borderId="0" xfId="0" applyFont="1" applyFill="1">
      <alignment vertical="center"/>
    </xf>
    <xf numFmtId="3" fontId="0" fillId="0" borderId="0" xfId="0" applyNumberFormat="1" applyFill="1">
      <alignment vertical="center"/>
    </xf>
    <xf numFmtId="176" fontId="0" fillId="0" borderId="0" xfId="0" applyNumberFormat="1" applyFill="1">
      <alignment vertical="center"/>
    </xf>
    <xf numFmtId="41" fontId="2" fillId="0" borderId="17" xfId="1" applyFont="1" applyFill="1" applyBorder="1" applyAlignment="1">
      <alignment horizontal="right" vertical="center" wrapText="1"/>
    </xf>
    <xf numFmtId="41" fontId="7" fillId="0" borderId="17" xfId="1" applyFont="1" applyFill="1" applyBorder="1" applyAlignment="1">
      <alignment horizontal="right" vertical="center" wrapText="1"/>
    </xf>
    <xf numFmtId="41" fontId="8" fillId="0" borderId="17" xfId="1" applyFont="1" applyFill="1" applyBorder="1" applyAlignment="1">
      <alignment horizontal="right" vertical="center" wrapText="1"/>
    </xf>
    <xf numFmtId="41" fontId="18" fillId="2" borderId="20" xfId="1" applyFont="1" applyFill="1" applyBorder="1" applyAlignment="1">
      <alignment horizontal="right" vertical="center" wrapText="1"/>
    </xf>
    <xf numFmtId="41" fontId="19" fillId="2" borderId="17" xfId="1" applyFont="1" applyFill="1" applyBorder="1" applyAlignment="1">
      <alignment horizontal="right" vertical="center" wrapText="1"/>
    </xf>
    <xf numFmtId="41" fontId="5" fillId="0" borderId="17" xfId="1" applyFont="1" applyFill="1" applyBorder="1" applyAlignment="1">
      <alignment horizontal="right" vertical="center" wrapText="1"/>
    </xf>
    <xf numFmtId="41" fontId="2" fillId="0" borderId="17" xfId="1" applyFont="1" applyFill="1" applyBorder="1" applyAlignment="1">
      <alignment vertical="center" wrapText="1"/>
    </xf>
    <xf numFmtId="41" fontId="1" fillId="2" borderId="17" xfId="1" applyFont="1" applyFill="1" applyBorder="1" applyAlignment="1">
      <alignment horizontal="right" vertical="center" wrapText="1"/>
    </xf>
    <xf numFmtId="41" fontId="12" fillId="3" borderId="18" xfId="1" applyFont="1" applyFill="1" applyBorder="1" applyAlignment="1">
      <alignment horizontal="right" vertical="center" wrapText="1"/>
    </xf>
    <xf numFmtId="41" fontId="13" fillId="3" borderId="12" xfId="1" applyFont="1" applyFill="1" applyBorder="1" applyAlignment="1">
      <alignment horizontal="right" vertical="center" shrinkToFit="1"/>
    </xf>
    <xf numFmtId="41" fontId="13" fillId="3" borderId="13" xfId="1" applyFont="1" applyFill="1" applyBorder="1" applyAlignment="1">
      <alignment horizontal="right" vertical="center" shrinkToFit="1"/>
    </xf>
    <xf numFmtId="41" fontId="4" fillId="4" borderId="17" xfId="1" applyFont="1" applyFill="1" applyBorder="1" applyAlignment="1">
      <alignment horizontal="right" vertical="center" wrapText="1"/>
    </xf>
    <xf numFmtId="41" fontId="1" fillId="4" borderId="17" xfId="1" applyFont="1" applyFill="1" applyBorder="1" applyAlignment="1">
      <alignment horizontal="right" vertical="center" wrapText="1"/>
    </xf>
    <xf numFmtId="41" fontId="0" fillId="0" borderId="3" xfId="1" applyFont="1" applyFill="1" applyBorder="1" applyAlignment="1">
      <alignment horizontal="right" vertical="center"/>
    </xf>
    <xf numFmtId="41" fontId="0" fillId="0" borderId="5" xfId="1" applyFont="1" applyFill="1" applyBorder="1" applyAlignment="1">
      <alignment horizontal="right" vertical="center"/>
    </xf>
    <xf numFmtId="41" fontId="0" fillId="0" borderId="4" xfId="1" applyFont="1" applyFill="1" applyBorder="1" applyAlignment="1">
      <alignment horizontal="right" vertical="center"/>
    </xf>
    <xf numFmtId="41" fontId="11" fillId="2" borderId="3" xfId="1" applyFont="1" applyFill="1" applyBorder="1" applyAlignment="1">
      <alignment horizontal="right" vertical="center"/>
    </xf>
    <xf numFmtId="41" fontId="11" fillId="2" borderId="5" xfId="1" applyFont="1" applyFill="1" applyBorder="1" applyAlignment="1">
      <alignment horizontal="right" vertical="center"/>
    </xf>
    <xf numFmtId="41" fontId="11" fillId="2" borderId="4" xfId="1" applyFont="1" applyFill="1" applyBorder="1" applyAlignment="1">
      <alignment horizontal="right" vertical="center"/>
    </xf>
    <xf numFmtId="41" fontId="17" fillId="3" borderId="5" xfId="1" applyFont="1" applyFill="1" applyBorder="1" applyAlignment="1">
      <alignment horizontal="right" vertical="center"/>
    </xf>
    <xf numFmtId="0" fontId="18" fillId="2" borderId="3" xfId="0" applyFont="1" applyFill="1" applyBorder="1" applyAlignment="1">
      <alignment horizontal="center" vertical="center" wrapText="1"/>
    </xf>
    <xf numFmtId="41" fontId="18" fillId="2" borderId="5" xfId="1" applyFont="1" applyFill="1" applyBorder="1" applyAlignment="1">
      <alignment horizontal="right" vertical="center" wrapText="1"/>
    </xf>
    <xf numFmtId="41" fontId="11" fillId="4" borderId="3" xfId="1" applyFont="1" applyFill="1" applyBorder="1" applyAlignment="1">
      <alignment horizontal="right" vertical="center"/>
    </xf>
    <xf numFmtId="41" fontId="11" fillId="4" borderId="5" xfId="1" applyFont="1" applyFill="1" applyBorder="1" applyAlignment="1">
      <alignment horizontal="right" vertical="center"/>
    </xf>
    <xf numFmtId="41" fontId="11" fillId="4" borderId="4" xfId="1" applyFont="1" applyFill="1" applyBorder="1" applyAlignment="1">
      <alignment horizontal="right" vertical="center"/>
    </xf>
    <xf numFmtId="41" fontId="20" fillId="0" borderId="0" xfId="1" applyFont="1" applyFill="1">
      <alignment vertical="center"/>
    </xf>
    <xf numFmtId="0" fontId="11" fillId="0" borderId="0" xfId="0" applyFont="1" applyFill="1">
      <alignment vertical="center"/>
    </xf>
    <xf numFmtId="0" fontId="21" fillId="0" borderId="3" xfId="0" applyFont="1" applyFill="1" applyBorder="1" applyAlignment="1">
      <alignment horizontal="left" vertical="center" wrapText="1"/>
    </xf>
    <xf numFmtId="41" fontId="21" fillId="0" borderId="5" xfId="1" applyFont="1" applyFill="1" applyBorder="1" applyAlignment="1">
      <alignment horizontal="right" vertical="center" wrapText="1"/>
    </xf>
    <xf numFmtId="41" fontId="21" fillId="0" borderId="20" xfId="1" applyFont="1" applyFill="1" applyBorder="1" applyAlignment="1">
      <alignment horizontal="right" vertical="center" wrapText="1"/>
    </xf>
    <xf numFmtId="41" fontId="18" fillId="4" borderId="5" xfId="1" applyFont="1" applyFill="1" applyBorder="1" applyAlignment="1">
      <alignment horizontal="right" vertical="center" wrapText="1"/>
    </xf>
    <xf numFmtId="41" fontId="18" fillId="4" borderId="20" xfId="1" applyFont="1" applyFill="1" applyBorder="1" applyAlignment="1">
      <alignment horizontal="right" vertical="center" wrapText="1"/>
    </xf>
    <xf numFmtId="41" fontId="23" fillId="3" borderId="15" xfId="1" applyFont="1" applyFill="1" applyBorder="1" applyAlignment="1">
      <alignment horizontal="right" vertical="center" wrapText="1"/>
    </xf>
    <xf numFmtId="41" fontId="23" fillId="3" borderId="21" xfId="1" applyFont="1" applyFill="1" applyBorder="1" applyAlignment="1">
      <alignment horizontal="right" vertical="center" wrapText="1"/>
    </xf>
    <xf numFmtId="43" fontId="15" fillId="0" borderId="0" xfId="1" applyNumberFormat="1" applyFont="1" applyFill="1">
      <alignment vertical="center"/>
    </xf>
    <xf numFmtId="10" fontId="15" fillId="0" borderId="0" xfId="2" applyNumberFormat="1" applyFont="1" applyFill="1">
      <alignment vertical="center"/>
    </xf>
    <xf numFmtId="0" fontId="25" fillId="0" borderId="33" xfId="0" applyFont="1" applyBorder="1" applyAlignment="1">
      <alignment horizontal="center" vertical="center" wrapText="1"/>
    </xf>
    <xf numFmtId="0" fontId="26" fillId="0" borderId="34" xfId="0" applyFont="1" applyBorder="1" applyAlignment="1">
      <alignment horizontal="justify" vertical="center" wrapText="1"/>
    </xf>
    <xf numFmtId="3" fontId="27" fillId="0" borderId="35" xfId="0" applyNumberFormat="1" applyFont="1" applyBorder="1" applyAlignment="1">
      <alignment horizontal="right" vertical="center" wrapText="1"/>
    </xf>
    <xf numFmtId="10" fontId="27" fillId="0" borderId="35" xfId="0" applyNumberFormat="1" applyFont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0" fontId="26" fillId="0" borderId="37" xfId="0" applyFont="1" applyBorder="1" applyAlignment="1">
      <alignment horizontal="justify" vertical="center" wrapText="1"/>
    </xf>
    <xf numFmtId="3" fontId="27" fillId="0" borderId="38" xfId="0" applyNumberFormat="1" applyFont="1" applyBorder="1" applyAlignment="1">
      <alignment horizontal="right" vertical="center" wrapText="1"/>
    </xf>
    <xf numFmtId="0" fontId="24" fillId="0" borderId="38" xfId="0" applyFont="1" applyBorder="1" applyAlignment="1">
      <alignment horizontal="right" vertical="center" wrapText="1"/>
    </xf>
    <xf numFmtId="0" fontId="24" fillId="0" borderId="38" xfId="0" applyFont="1" applyBorder="1" applyAlignment="1">
      <alignment horizontal="center" vertical="center" wrapText="1"/>
    </xf>
    <xf numFmtId="0" fontId="24" fillId="0" borderId="39" xfId="0" applyFont="1" applyBorder="1" applyAlignment="1">
      <alignment horizontal="center" vertical="center" wrapText="1"/>
    </xf>
    <xf numFmtId="0" fontId="27" fillId="0" borderId="38" xfId="0" applyFont="1" applyBorder="1" applyAlignment="1">
      <alignment horizontal="right" vertical="center" wrapText="1"/>
    </xf>
    <xf numFmtId="10" fontId="27" fillId="0" borderId="38" xfId="0" applyNumberFormat="1" applyFont="1" applyBorder="1" applyAlignment="1">
      <alignment horizontal="center" vertical="center" wrapText="1"/>
    </xf>
    <xf numFmtId="0" fontId="28" fillId="0" borderId="40" xfId="0" applyFont="1" applyBorder="1" applyAlignment="1">
      <alignment horizontal="justify" vertical="center" wrapText="1"/>
    </xf>
    <xf numFmtId="3" fontId="29" fillId="0" borderId="41" xfId="0" applyNumberFormat="1" applyFont="1" applyBorder="1" applyAlignment="1">
      <alignment horizontal="right" vertical="center" wrapText="1"/>
    </xf>
    <xf numFmtId="10" fontId="29" fillId="0" borderId="41" xfId="0" applyNumberFormat="1" applyFont="1" applyBorder="1" applyAlignment="1">
      <alignment horizontal="center" vertical="center" wrapText="1"/>
    </xf>
    <xf numFmtId="0" fontId="30" fillId="0" borderId="42" xfId="0" applyFont="1" applyBorder="1" applyAlignment="1">
      <alignment horizontal="center" vertical="center" wrapText="1"/>
    </xf>
    <xf numFmtId="0" fontId="18" fillId="0" borderId="4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41" fontId="0" fillId="0" borderId="3" xfId="1" applyFont="1" applyBorder="1" applyAlignment="1">
      <alignment horizontal="center" vertical="center"/>
    </xf>
    <xf numFmtId="177" fontId="0" fillId="0" borderId="3" xfId="2" applyNumberFormat="1" applyFont="1" applyBorder="1">
      <alignment vertical="center"/>
    </xf>
    <xf numFmtId="0" fontId="17" fillId="4" borderId="3" xfId="0" applyFont="1" applyFill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41" fontId="17" fillId="0" borderId="3" xfId="1" applyFont="1" applyBorder="1" applyAlignment="1">
      <alignment horizontal="center" vertical="center"/>
    </xf>
    <xf numFmtId="177" fontId="17" fillId="0" borderId="3" xfId="2" applyNumberFormat="1" applyFont="1" applyBorder="1">
      <alignment vertical="center"/>
    </xf>
    <xf numFmtId="0" fontId="17" fillId="4" borderId="3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 wrapText="1"/>
    </xf>
    <xf numFmtId="41" fontId="0" fillId="0" borderId="3" xfId="1" applyFont="1" applyBorder="1">
      <alignment vertical="center"/>
    </xf>
    <xf numFmtId="41" fontId="17" fillId="0" borderId="3" xfId="1" applyFont="1" applyBorder="1">
      <alignment vertical="center"/>
    </xf>
    <xf numFmtId="0" fontId="17" fillId="4" borderId="46" xfId="0" applyFont="1" applyFill="1" applyBorder="1" applyAlignment="1">
      <alignment horizontal="center" vertical="center"/>
    </xf>
    <xf numFmtId="41" fontId="0" fillId="0" borderId="0" xfId="1" applyFont="1">
      <alignment vertical="center"/>
    </xf>
    <xf numFmtId="10" fontId="0" fillId="0" borderId="0" xfId="2" applyNumberFormat="1" applyFont="1">
      <alignment vertical="center"/>
    </xf>
    <xf numFmtId="0" fontId="1" fillId="0" borderId="49" xfId="0" applyFont="1" applyFill="1" applyBorder="1" applyAlignment="1">
      <alignment horizontal="center" vertical="center" wrapText="1"/>
    </xf>
    <xf numFmtId="41" fontId="21" fillId="0" borderId="50" xfId="1" applyFont="1" applyFill="1" applyBorder="1" applyAlignment="1">
      <alignment horizontal="right" vertical="center" wrapText="1"/>
    </xf>
    <xf numFmtId="41" fontId="18" fillId="2" borderId="50" xfId="1" applyFont="1" applyFill="1" applyBorder="1" applyAlignment="1">
      <alignment horizontal="right" vertical="center" wrapText="1"/>
    </xf>
    <xf numFmtId="41" fontId="21" fillId="0" borderId="17" xfId="1" applyFont="1" applyFill="1" applyBorder="1" applyAlignment="1">
      <alignment horizontal="right" vertical="center" wrapText="1"/>
    </xf>
    <xf numFmtId="41" fontId="18" fillId="2" borderId="17" xfId="1" applyFont="1" applyFill="1" applyBorder="1" applyAlignment="1">
      <alignment horizontal="right" vertical="center" wrapText="1"/>
    </xf>
    <xf numFmtId="41" fontId="21" fillId="0" borderId="17" xfId="1" applyFont="1" applyFill="1" applyBorder="1" applyAlignment="1">
      <alignment vertical="center" wrapText="1"/>
    </xf>
    <xf numFmtId="0" fontId="1" fillId="0" borderId="16" xfId="0" applyFont="1" applyFill="1" applyBorder="1" applyAlignment="1">
      <alignment horizontal="center" vertical="center" wrapText="1"/>
    </xf>
    <xf numFmtId="41" fontId="22" fillId="3" borderId="51" xfId="1" applyFont="1" applyFill="1" applyBorder="1" applyAlignment="1">
      <alignment horizontal="right" vertical="center" wrapText="1"/>
    </xf>
    <xf numFmtId="41" fontId="22" fillId="3" borderId="18" xfId="1" applyFont="1" applyFill="1" applyBorder="1" applyAlignment="1">
      <alignment horizontal="right" vertical="center" wrapText="1"/>
    </xf>
    <xf numFmtId="0" fontId="1" fillId="0" borderId="16" xfId="0" applyFont="1" applyFill="1" applyBorder="1" applyAlignment="1">
      <alignment horizontal="center" vertical="center" wrapText="1"/>
    </xf>
    <xf numFmtId="41" fontId="21" fillId="0" borderId="17" xfId="1" applyFont="1" applyFill="1" applyBorder="1" applyAlignment="1">
      <alignment horizontal="center" vertical="center" wrapText="1"/>
    </xf>
    <xf numFmtId="41" fontId="18" fillId="2" borderId="17" xfId="1" applyFont="1" applyFill="1" applyBorder="1" applyAlignment="1">
      <alignment horizontal="center" vertical="center" wrapText="1"/>
    </xf>
    <xf numFmtId="41" fontId="22" fillId="3" borderId="18" xfId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18" fillId="0" borderId="45" xfId="0" applyFont="1" applyFill="1" applyBorder="1" applyAlignment="1">
      <alignment horizontal="center" vertical="center" wrapText="1"/>
    </xf>
    <xf numFmtId="41" fontId="15" fillId="0" borderId="0" xfId="1" applyFont="1" applyFill="1" applyBorder="1">
      <alignment vertical="center"/>
    </xf>
    <xf numFmtId="0" fontId="0" fillId="0" borderId="0" xfId="0" applyFill="1" applyBorder="1">
      <alignment vertical="center"/>
    </xf>
    <xf numFmtId="0" fontId="18" fillId="0" borderId="22" xfId="0" applyFont="1" applyFill="1" applyBorder="1" applyAlignment="1">
      <alignment horizontal="center" vertical="center" wrapText="1"/>
    </xf>
    <xf numFmtId="0" fontId="18" fillId="0" borderId="23" xfId="0" applyFont="1" applyFill="1" applyBorder="1" applyAlignment="1">
      <alignment horizontal="center" vertical="center" wrapText="1"/>
    </xf>
    <xf numFmtId="0" fontId="18" fillId="0" borderId="2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22" fillId="3" borderId="11" xfId="0" applyFont="1" applyFill="1" applyBorder="1" applyAlignment="1">
      <alignment horizontal="center" vertical="center" wrapText="1"/>
    </xf>
    <xf numFmtId="0" fontId="22" fillId="3" borderId="1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8" fillId="4" borderId="10" xfId="0" applyFont="1" applyFill="1" applyBorder="1" applyAlignment="1">
      <alignment horizontal="left" vertical="center" wrapText="1"/>
    </xf>
    <xf numFmtId="0" fontId="18" fillId="4" borderId="3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8" fillId="0" borderId="45" xfId="0" applyFont="1" applyFill="1" applyBorder="1" applyAlignment="1">
      <alignment horizontal="center" vertical="center" wrapText="1"/>
    </xf>
    <xf numFmtId="0" fontId="18" fillId="0" borderId="46" xfId="0" applyFont="1" applyFill="1" applyBorder="1" applyAlignment="1">
      <alignment horizontal="center" vertical="center" wrapText="1"/>
    </xf>
    <xf numFmtId="0" fontId="18" fillId="2" borderId="47" xfId="0" applyFont="1" applyFill="1" applyBorder="1" applyAlignment="1">
      <alignment horizontal="center" vertical="center" wrapText="1"/>
    </xf>
    <xf numFmtId="0" fontId="18" fillId="2" borderId="44" xfId="0" applyFont="1" applyFill="1" applyBorder="1" applyAlignment="1">
      <alignment horizontal="center" vertical="center" wrapText="1"/>
    </xf>
    <xf numFmtId="0" fontId="22" fillId="3" borderId="18" xfId="0" applyFont="1" applyFill="1" applyBorder="1" applyAlignment="1">
      <alignment horizontal="center" vertical="center" wrapText="1"/>
    </xf>
    <xf numFmtId="0" fontId="17" fillId="4" borderId="3" xfId="0" applyFont="1" applyFill="1" applyBorder="1" applyAlignment="1">
      <alignment horizontal="center" vertical="center"/>
    </xf>
    <xf numFmtId="0" fontId="17" fillId="4" borderId="5" xfId="0" applyFont="1" applyFill="1" applyBorder="1" applyAlignment="1">
      <alignment horizontal="center" vertical="center"/>
    </xf>
    <xf numFmtId="0" fontId="17" fillId="4" borderId="48" xfId="0" applyFont="1" applyFill="1" applyBorder="1" applyAlignment="1">
      <alignment horizontal="center" vertical="center"/>
    </xf>
    <xf numFmtId="0" fontId="17" fillId="4" borderId="17" xfId="0" applyFont="1" applyFill="1" applyBorder="1" applyAlignment="1">
      <alignment horizontal="center" vertical="center"/>
    </xf>
    <xf numFmtId="0" fontId="25" fillId="0" borderId="25" xfId="0" applyFont="1" applyBorder="1" applyAlignment="1">
      <alignment horizontal="center" vertical="center" wrapText="1"/>
    </xf>
    <xf numFmtId="0" fontId="25" fillId="0" borderId="26" xfId="0" applyFont="1" applyBorder="1" applyAlignment="1">
      <alignment horizontal="center" vertical="center" wrapText="1"/>
    </xf>
    <xf numFmtId="0" fontId="25" fillId="0" borderId="27" xfId="0" applyFont="1" applyBorder="1" applyAlignment="1">
      <alignment horizontal="center" vertical="center" wrapText="1"/>
    </xf>
    <xf numFmtId="0" fontId="25" fillId="0" borderId="28" xfId="0" applyFont="1" applyBorder="1" applyAlignment="1">
      <alignment horizontal="center" vertical="center" wrapText="1"/>
    </xf>
    <xf numFmtId="0" fontId="25" fillId="0" borderId="29" xfId="0" applyFont="1" applyBorder="1" applyAlignment="1">
      <alignment horizontal="center" vertical="center" wrapText="1"/>
    </xf>
    <xf numFmtId="0" fontId="25" fillId="0" borderId="30" xfId="0" applyFont="1" applyBorder="1" applyAlignment="1">
      <alignment horizontal="center" vertical="center" wrapText="1"/>
    </xf>
    <xf numFmtId="0" fontId="25" fillId="0" borderId="31" xfId="0" applyFont="1" applyBorder="1" applyAlignment="1">
      <alignment horizontal="center" vertical="center" wrapText="1"/>
    </xf>
    <xf numFmtId="0" fontId="25" fillId="0" borderId="32" xfId="0" applyFont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FFFFCC"/>
      <color rgb="FF004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2</xdr:row>
      <xdr:rowOff>9525</xdr:rowOff>
    </xdr:from>
    <xdr:to>
      <xdr:col>4</xdr:col>
      <xdr:colOff>298133</xdr:colOff>
      <xdr:row>21</xdr:row>
      <xdr:rowOff>9525</xdr:rowOff>
    </xdr:to>
    <xdr:pic>
      <xdr:nvPicPr>
        <xdr:cNvPr id="2" name="_x298851544" descr="EMB0000bf18026c">
          <a:extLst>
            <a:ext uri="{FF2B5EF4-FFF2-40B4-BE49-F238E27FC236}">
              <a16:creationId xmlns:a16="http://schemas.microsoft.com/office/drawing/2014/main" id="{E40D8585-CA91-431B-B114-B1015A698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28625"/>
          <a:ext cx="5060633" cy="398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428625</xdr:colOff>
      <xdr:row>2</xdr:row>
      <xdr:rowOff>114300</xdr:rowOff>
    </xdr:from>
    <xdr:to>
      <xdr:col>9</xdr:col>
      <xdr:colOff>95250</xdr:colOff>
      <xdr:row>21</xdr:row>
      <xdr:rowOff>0</xdr:rowOff>
    </xdr:to>
    <xdr:pic>
      <xdr:nvPicPr>
        <xdr:cNvPr id="3" name="_x400678040" descr="EMB0000bf18026d">
          <a:extLst>
            <a:ext uri="{FF2B5EF4-FFF2-40B4-BE49-F238E27FC236}">
              <a16:creationId xmlns:a16="http://schemas.microsoft.com/office/drawing/2014/main" id="{ACD16658-D909-4E1D-AEDD-A6FA5E8EB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29225" y="533400"/>
          <a:ext cx="3095625" cy="386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171450</xdr:colOff>
      <xdr:row>22</xdr:row>
      <xdr:rowOff>28575</xdr:rowOff>
    </xdr:from>
    <xdr:to>
      <xdr:col>2</xdr:col>
      <xdr:colOff>257687</xdr:colOff>
      <xdr:row>42</xdr:row>
      <xdr:rowOff>66675</xdr:rowOff>
    </xdr:to>
    <xdr:pic>
      <xdr:nvPicPr>
        <xdr:cNvPr id="4" name="_x298851384" descr="EMB0000bf18026e">
          <a:extLst>
            <a:ext uri="{FF2B5EF4-FFF2-40B4-BE49-F238E27FC236}">
              <a16:creationId xmlns:a16="http://schemas.microsoft.com/office/drawing/2014/main" id="{F482F46B-232A-46E5-8410-C3DB399C6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4638675"/>
          <a:ext cx="3515237" cy="422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2F70A-AEA0-4BF9-9C32-411A058EF98E}">
  <sheetPr>
    <tabColor rgb="FFFFFF00"/>
    <pageSetUpPr fitToPage="1"/>
  </sheetPr>
  <dimension ref="B1:AN56"/>
  <sheetViews>
    <sheetView view="pageBreakPreview" zoomScale="70" zoomScaleNormal="85" zoomScaleSheetLayoutView="70" workbookViewId="0">
      <pane xSplit="3" ySplit="1" topLeftCell="D17" activePane="bottomRight" state="frozen"/>
      <selection activeCell="B22" sqref="B22:B34"/>
      <selection pane="topRight" activeCell="B22" sqref="B22:B34"/>
      <selection pane="bottomLeft" activeCell="B22" sqref="B22:B34"/>
      <selection pane="bottomRight" activeCell="B22" sqref="B22:B34"/>
    </sheetView>
  </sheetViews>
  <sheetFormatPr defaultRowHeight="20.25" outlineLevelRow="1" x14ac:dyDescent="0.3"/>
  <cols>
    <col min="1" max="1" width="2" style="3" customWidth="1"/>
    <col min="2" max="2" width="15.125" style="3" customWidth="1"/>
    <col min="3" max="3" width="32.625" style="3" customWidth="1"/>
    <col min="4" max="5" width="17" style="3" customWidth="1"/>
    <col min="6" max="6" width="14.875" style="3" customWidth="1"/>
    <col min="7" max="21" width="14.875" style="16" customWidth="1"/>
    <col min="22" max="24" width="14.5" style="2" customWidth="1"/>
    <col min="25" max="25" width="27.625" style="2" customWidth="1"/>
    <col min="26" max="28" width="14.5" style="2" customWidth="1"/>
    <col min="29" max="16384" width="9" style="3"/>
  </cols>
  <sheetData>
    <row r="1" spans="2:40" ht="39.75" customHeight="1" thickBot="1" x14ac:dyDescent="0.35">
      <c r="B1" s="107" t="s">
        <v>45</v>
      </c>
      <c r="C1" s="107"/>
      <c r="D1" s="107"/>
      <c r="E1" s="108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</row>
    <row r="2" spans="2:40" ht="25.5" customHeight="1" x14ac:dyDescent="0.3">
      <c r="B2" s="111" t="s">
        <v>0</v>
      </c>
      <c r="C2" s="112"/>
      <c r="D2" s="4" t="s">
        <v>19</v>
      </c>
      <c r="E2" s="5" t="s">
        <v>22</v>
      </c>
      <c r="F2" s="6" t="s">
        <v>25</v>
      </c>
      <c r="G2" s="7" t="s">
        <v>6</v>
      </c>
      <c r="H2" s="7" t="s">
        <v>7</v>
      </c>
      <c r="I2" s="7" t="s">
        <v>20</v>
      </c>
      <c r="J2" s="7" t="s">
        <v>8</v>
      </c>
      <c r="K2" s="7" t="s">
        <v>9</v>
      </c>
      <c r="L2" s="7" t="s">
        <v>10</v>
      </c>
      <c r="M2" s="7" t="s">
        <v>11</v>
      </c>
      <c r="N2" s="7" t="s">
        <v>12</v>
      </c>
      <c r="O2" s="7" t="s">
        <v>13</v>
      </c>
      <c r="P2" s="7" t="s">
        <v>14</v>
      </c>
      <c r="Q2" s="7" t="s">
        <v>15</v>
      </c>
      <c r="R2" s="7" t="s">
        <v>16</v>
      </c>
      <c r="S2" s="7" t="s">
        <v>21</v>
      </c>
      <c r="T2" s="8" t="s">
        <v>24</v>
      </c>
      <c r="U2" s="9" t="s">
        <v>23</v>
      </c>
    </row>
    <row r="3" spans="2:40" ht="33.75" customHeight="1" x14ac:dyDescent="0.3">
      <c r="B3" s="105" t="s">
        <v>32</v>
      </c>
      <c r="C3" s="44" t="s">
        <v>33</v>
      </c>
      <c r="D3" s="45">
        <v>17616000</v>
      </c>
      <c r="E3" s="46">
        <v>17616000</v>
      </c>
      <c r="F3" s="19"/>
      <c r="G3" s="30">
        <v>1539850</v>
      </c>
      <c r="H3" s="30">
        <v>1539850</v>
      </c>
      <c r="I3" s="30">
        <v>1539850</v>
      </c>
      <c r="J3" s="30"/>
      <c r="K3" s="30"/>
      <c r="L3" s="30"/>
      <c r="M3" s="30"/>
      <c r="N3" s="30"/>
      <c r="O3" s="30"/>
      <c r="P3" s="30"/>
      <c r="Q3" s="30"/>
      <c r="R3" s="30"/>
      <c r="S3" s="30">
        <f>SUM(G3:R3)</f>
        <v>4619550</v>
      </c>
      <c r="T3" s="31">
        <f t="shared" ref="T3:T35" si="0">E3+F3-S3</f>
        <v>12996450</v>
      </c>
      <c r="U3" s="32">
        <f t="shared" ref="U3:U37" si="1">D3+F3-S3</f>
        <v>12996450</v>
      </c>
      <c r="V3" s="52"/>
    </row>
    <row r="4" spans="2:40" ht="33.75" customHeight="1" x14ac:dyDescent="0.3">
      <c r="B4" s="105"/>
      <c r="C4" s="44" t="s">
        <v>2</v>
      </c>
      <c r="D4" s="45">
        <v>28875000</v>
      </c>
      <c r="E4" s="46">
        <v>28875000</v>
      </c>
      <c r="F4" s="17"/>
      <c r="G4" s="30"/>
      <c r="H4" s="30"/>
      <c r="I4" s="30">
        <v>4290000</v>
      </c>
      <c r="J4" s="30"/>
      <c r="K4" s="30"/>
      <c r="L4" s="30"/>
      <c r="M4" s="30"/>
      <c r="N4" s="30"/>
      <c r="O4" s="30"/>
      <c r="P4" s="30"/>
      <c r="Q4" s="30"/>
      <c r="R4" s="30"/>
      <c r="S4" s="30">
        <f>SUM(G4:R4)</f>
        <v>4290000</v>
      </c>
      <c r="T4" s="31">
        <f t="shared" si="0"/>
        <v>24585000</v>
      </c>
      <c r="U4" s="32">
        <f t="shared" si="1"/>
        <v>24585000</v>
      </c>
      <c r="V4" s="52"/>
      <c r="AB4" s="10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2"/>
    </row>
    <row r="5" spans="2:40" ht="33.75" customHeight="1" x14ac:dyDescent="0.3">
      <c r="B5" s="105"/>
      <c r="C5" s="44" t="s">
        <v>31</v>
      </c>
      <c r="D5" s="45">
        <v>7500000</v>
      </c>
      <c r="E5" s="46">
        <v>7500000</v>
      </c>
      <c r="F5" s="18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>
        <f>SUM(G5:R5)</f>
        <v>0</v>
      </c>
      <c r="T5" s="31">
        <f t="shared" si="0"/>
        <v>7500000</v>
      </c>
      <c r="U5" s="32">
        <f t="shared" si="1"/>
        <v>7500000</v>
      </c>
      <c r="V5" s="52"/>
    </row>
    <row r="6" spans="2:40" ht="33.75" customHeight="1" x14ac:dyDescent="0.3">
      <c r="B6" s="106"/>
      <c r="C6" s="37" t="s">
        <v>1</v>
      </c>
      <c r="D6" s="38">
        <f>SUM(D3:D5)</f>
        <v>53991000</v>
      </c>
      <c r="E6" s="20">
        <f t="shared" ref="E6:U6" si="2">SUM(E3:E5)</f>
        <v>53991000</v>
      </c>
      <c r="F6" s="21">
        <f t="shared" si="2"/>
        <v>0</v>
      </c>
      <c r="G6" s="33">
        <f t="shared" si="2"/>
        <v>1539850</v>
      </c>
      <c r="H6" s="33">
        <f t="shared" si="2"/>
        <v>1539850</v>
      </c>
      <c r="I6" s="33">
        <f t="shared" si="2"/>
        <v>5829850</v>
      </c>
      <c r="J6" s="33">
        <f t="shared" si="2"/>
        <v>0</v>
      </c>
      <c r="K6" s="33">
        <f t="shared" si="2"/>
        <v>0</v>
      </c>
      <c r="L6" s="33">
        <f t="shared" si="2"/>
        <v>0</v>
      </c>
      <c r="M6" s="33">
        <f t="shared" si="2"/>
        <v>0</v>
      </c>
      <c r="N6" s="33">
        <f t="shared" si="2"/>
        <v>0</v>
      </c>
      <c r="O6" s="33">
        <f t="shared" si="2"/>
        <v>0</v>
      </c>
      <c r="P6" s="33">
        <f t="shared" si="2"/>
        <v>0</v>
      </c>
      <c r="Q6" s="33">
        <f t="shared" si="2"/>
        <v>0</v>
      </c>
      <c r="R6" s="33">
        <f t="shared" si="2"/>
        <v>0</v>
      </c>
      <c r="S6" s="33">
        <f t="shared" si="2"/>
        <v>8909550</v>
      </c>
      <c r="T6" s="34">
        <f t="shared" si="2"/>
        <v>45081450</v>
      </c>
      <c r="U6" s="35">
        <f t="shared" si="2"/>
        <v>45081450</v>
      </c>
      <c r="V6" s="52">
        <f>+S6/E6</f>
        <v>0.16501916986164361</v>
      </c>
    </row>
    <row r="7" spans="2:40" ht="33.75" customHeight="1" x14ac:dyDescent="0.3">
      <c r="B7" s="105" t="s">
        <v>28</v>
      </c>
      <c r="C7" s="44" t="s">
        <v>42</v>
      </c>
      <c r="D7" s="45">
        <v>2000000</v>
      </c>
      <c r="E7" s="46">
        <v>2000000</v>
      </c>
      <c r="F7" s="23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>
        <f>SUM(G7:R7)</f>
        <v>0</v>
      </c>
      <c r="T7" s="31">
        <f t="shared" si="0"/>
        <v>2000000</v>
      </c>
      <c r="U7" s="32">
        <f t="shared" si="1"/>
        <v>2000000</v>
      </c>
      <c r="V7" s="52"/>
    </row>
    <row r="8" spans="2:40" ht="33.75" customHeight="1" x14ac:dyDescent="0.3">
      <c r="B8" s="106"/>
      <c r="C8" s="37" t="s">
        <v>1</v>
      </c>
      <c r="D8" s="38">
        <f>SUM(D7:D7)</f>
        <v>2000000</v>
      </c>
      <c r="E8" s="20">
        <f t="shared" ref="E8:U8" si="3">SUM(E7:E7)</f>
        <v>2000000</v>
      </c>
      <c r="F8" s="24">
        <f t="shared" si="3"/>
        <v>0</v>
      </c>
      <c r="G8" s="33">
        <f t="shared" si="3"/>
        <v>0</v>
      </c>
      <c r="H8" s="33">
        <f t="shared" si="3"/>
        <v>0</v>
      </c>
      <c r="I8" s="33">
        <f t="shared" si="3"/>
        <v>0</v>
      </c>
      <c r="J8" s="33">
        <f t="shared" si="3"/>
        <v>0</v>
      </c>
      <c r="K8" s="33">
        <f t="shared" si="3"/>
        <v>0</v>
      </c>
      <c r="L8" s="33">
        <f t="shared" si="3"/>
        <v>0</v>
      </c>
      <c r="M8" s="33">
        <f t="shared" si="3"/>
        <v>0</v>
      </c>
      <c r="N8" s="33">
        <f t="shared" si="3"/>
        <v>0</v>
      </c>
      <c r="O8" s="33">
        <f t="shared" si="3"/>
        <v>0</v>
      </c>
      <c r="P8" s="33">
        <f t="shared" si="3"/>
        <v>0</v>
      </c>
      <c r="Q8" s="33">
        <f t="shared" si="3"/>
        <v>0</v>
      </c>
      <c r="R8" s="33">
        <f t="shared" si="3"/>
        <v>0</v>
      </c>
      <c r="S8" s="33">
        <f t="shared" si="3"/>
        <v>0</v>
      </c>
      <c r="T8" s="33">
        <f t="shared" si="3"/>
        <v>2000000</v>
      </c>
      <c r="U8" s="33">
        <f t="shared" si="3"/>
        <v>2000000</v>
      </c>
      <c r="V8" s="52">
        <f>+S8/E8</f>
        <v>0</v>
      </c>
    </row>
    <row r="9" spans="2:40" ht="33.75" customHeight="1" x14ac:dyDescent="0.3">
      <c r="B9" s="105" t="s">
        <v>43</v>
      </c>
      <c r="C9" s="44" t="s">
        <v>43</v>
      </c>
      <c r="D9" s="45">
        <v>1200000</v>
      </c>
      <c r="E9" s="46">
        <v>1200000</v>
      </c>
      <c r="F9" s="23"/>
      <c r="G9" s="30">
        <v>248600</v>
      </c>
      <c r="H9" s="30">
        <v>38400</v>
      </c>
      <c r="I9" s="30">
        <v>69400</v>
      </c>
      <c r="J9" s="30"/>
      <c r="K9" s="30"/>
      <c r="L9" s="30"/>
      <c r="M9" s="30"/>
      <c r="N9" s="30"/>
      <c r="O9" s="30"/>
      <c r="P9" s="30"/>
      <c r="Q9" s="30"/>
      <c r="R9" s="30"/>
      <c r="S9" s="30">
        <f>SUM(G9:R9)</f>
        <v>356400</v>
      </c>
      <c r="T9" s="31">
        <f t="shared" ref="T9" si="4">E9+F9-S9</f>
        <v>843600</v>
      </c>
      <c r="U9" s="32">
        <f t="shared" ref="U9" si="5">D9+F9-S9</f>
        <v>843600</v>
      </c>
      <c r="V9" s="52"/>
    </row>
    <row r="10" spans="2:40" ht="33.75" customHeight="1" x14ac:dyDescent="0.3">
      <c r="B10" s="106"/>
      <c r="C10" s="37" t="s">
        <v>1</v>
      </c>
      <c r="D10" s="38">
        <f>SUM(D9:D9)</f>
        <v>1200000</v>
      </c>
      <c r="E10" s="20">
        <f t="shared" ref="E10" si="6">SUM(E9:E9)</f>
        <v>1200000</v>
      </c>
      <c r="F10" s="24">
        <f t="shared" ref="F10" si="7">SUM(F9:F9)</f>
        <v>0</v>
      </c>
      <c r="G10" s="33">
        <f t="shared" ref="G10" si="8">SUM(G9:G9)</f>
        <v>248600</v>
      </c>
      <c r="H10" s="33">
        <f t="shared" ref="H10" si="9">SUM(H9:H9)</f>
        <v>38400</v>
      </c>
      <c r="I10" s="33">
        <f t="shared" ref="I10" si="10">SUM(I9:I9)</f>
        <v>69400</v>
      </c>
      <c r="J10" s="33">
        <f t="shared" ref="J10" si="11">SUM(J9:J9)</f>
        <v>0</v>
      </c>
      <c r="K10" s="33">
        <f t="shared" ref="K10" si="12">SUM(K9:K9)</f>
        <v>0</v>
      </c>
      <c r="L10" s="33">
        <f t="shared" ref="L10" si="13">SUM(L9:L9)</f>
        <v>0</v>
      </c>
      <c r="M10" s="33">
        <f t="shared" ref="M10" si="14">SUM(M9:M9)</f>
        <v>0</v>
      </c>
      <c r="N10" s="33">
        <f t="shared" ref="N10" si="15">SUM(N9:N9)</f>
        <v>0</v>
      </c>
      <c r="O10" s="33">
        <f t="shared" ref="O10" si="16">SUM(O9:O9)</f>
        <v>0</v>
      </c>
      <c r="P10" s="33">
        <f t="shared" ref="P10" si="17">SUM(P9:P9)</f>
        <v>0</v>
      </c>
      <c r="Q10" s="33">
        <f t="shared" ref="Q10" si="18">SUM(Q9:Q9)</f>
        <v>0</v>
      </c>
      <c r="R10" s="33">
        <f t="shared" ref="R10" si="19">SUM(R9:R9)</f>
        <v>0</v>
      </c>
      <c r="S10" s="33">
        <f t="shared" ref="S10" si="20">SUM(S9:S9)</f>
        <v>356400</v>
      </c>
      <c r="T10" s="33">
        <f t="shared" ref="T10" si="21">SUM(T9:T9)</f>
        <v>843600</v>
      </c>
      <c r="U10" s="33">
        <f t="shared" ref="U10" si="22">SUM(U9:U9)</f>
        <v>843600</v>
      </c>
      <c r="V10" s="52">
        <f>+S10/E10</f>
        <v>0.29699999999999999</v>
      </c>
    </row>
    <row r="11" spans="2:40" ht="33.75" customHeight="1" x14ac:dyDescent="0.3">
      <c r="B11" s="104" t="s">
        <v>26</v>
      </c>
      <c r="C11" s="44" t="s">
        <v>34</v>
      </c>
      <c r="D11" s="45">
        <v>1500000</v>
      </c>
      <c r="E11" s="46">
        <v>1500000</v>
      </c>
      <c r="F11" s="17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>
        <f t="shared" ref="S11:S13" si="23">SUM(G11:R11)</f>
        <v>0</v>
      </c>
      <c r="T11" s="31">
        <f t="shared" si="0"/>
        <v>1500000</v>
      </c>
      <c r="U11" s="32">
        <f t="shared" si="1"/>
        <v>1500000</v>
      </c>
      <c r="V11" s="52"/>
    </row>
    <row r="12" spans="2:40" ht="33.75" customHeight="1" x14ac:dyDescent="0.3">
      <c r="B12" s="105"/>
      <c r="C12" s="44" t="s">
        <v>35</v>
      </c>
      <c r="D12" s="45">
        <v>1000000</v>
      </c>
      <c r="E12" s="46">
        <v>1000000</v>
      </c>
      <c r="F12" s="17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>
        <f t="shared" si="23"/>
        <v>0</v>
      </c>
      <c r="T12" s="31">
        <f t="shared" si="0"/>
        <v>1000000</v>
      </c>
      <c r="U12" s="32">
        <f t="shared" si="1"/>
        <v>1000000</v>
      </c>
      <c r="V12" s="52"/>
    </row>
    <row r="13" spans="2:40" ht="33.75" customHeight="1" x14ac:dyDescent="0.3">
      <c r="B13" s="105"/>
      <c r="C13" s="44" t="s">
        <v>36</v>
      </c>
      <c r="D13" s="45">
        <v>2000000</v>
      </c>
      <c r="E13" s="46">
        <v>2000000</v>
      </c>
      <c r="F13" s="17"/>
      <c r="G13" s="30">
        <v>0</v>
      </c>
      <c r="H13" s="30">
        <v>0</v>
      </c>
      <c r="I13" s="30">
        <v>0</v>
      </c>
      <c r="J13" s="30"/>
      <c r="K13" s="30"/>
      <c r="L13" s="30"/>
      <c r="M13" s="30"/>
      <c r="N13" s="30"/>
      <c r="O13" s="30"/>
      <c r="P13" s="30"/>
      <c r="Q13" s="30"/>
      <c r="R13" s="30"/>
      <c r="S13" s="30">
        <f t="shared" si="23"/>
        <v>0</v>
      </c>
      <c r="T13" s="31">
        <f t="shared" si="0"/>
        <v>2000000</v>
      </c>
      <c r="U13" s="32">
        <f t="shared" si="1"/>
        <v>2000000</v>
      </c>
      <c r="V13" s="52"/>
    </row>
    <row r="14" spans="2:40" ht="33.75" customHeight="1" x14ac:dyDescent="0.3">
      <c r="B14" s="106"/>
      <c r="C14" s="37" t="s">
        <v>1</v>
      </c>
      <c r="D14" s="38">
        <f>SUM(D11:D13)</f>
        <v>4500000</v>
      </c>
      <c r="E14" s="20">
        <f t="shared" ref="E14:U14" si="24">SUM(E11:E13)</f>
        <v>4500000</v>
      </c>
      <c r="F14" s="24">
        <f t="shared" si="24"/>
        <v>0</v>
      </c>
      <c r="G14" s="33">
        <f t="shared" si="24"/>
        <v>0</v>
      </c>
      <c r="H14" s="33">
        <f t="shared" si="24"/>
        <v>0</v>
      </c>
      <c r="I14" s="33">
        <f t="shared" si="24"/>
        <v>0</v>
      </c>
      <c r="J14" s="33">
        <f t="shared" si="24"/>
        <v>0</v>
      </c>
      <c r="K14" s="33">
        <f t="shared" si="24"/>
        <v>0</v>
      </c>
      <c r="L14" s="33">
        <f t="shared" si="24"/>
        <v>0</v>
      </c>
      <c r="M14" s="33">
        <f t="shared" si="24"/>
        <v>0</v>
      </c>
      <c r="N14" s="33">
        <f t="shared" si="24"/>
        <v>0</v>
      </c>
      <c r="O14" s="33">
        <f t="shared" si="24"/>
        <v>0</v>
      </c>
      <c r="P14" s="33">
        <f t="shared" si="24"/>
        <v>0</v>
      </c>
      <c r="Q14" s="33">
        <f t="shared" si="24"/>
        <v>0</v>
      </c>
      <c r="R14" s="33">
        <f t="shared" si="24"/>
        <v>0</v>
      </c>
      <c r="S14" s="33">
        <f t="shared" si="24"/>
        <v>0</v>
      </c>
      <c r="T14" s="33">
        <f t="shared" si="24"/>
        <v>4500000</v>
      </c>
      <c r="U14" s="33">
        <f t="shared" si="24"/>
        <v>4500000</v>
      </c>
      <c r="V14" s="52">
        <f>+S14/E14</f>
        <v>0</v>
      </c>
    </row>
    <row r="15" spans="2:40" ht="33.75" customHeight="1" x14ac:dyDescent="0.3">
      <c r="B15" s="105" t="s">
        <v>30</v>
      </c>
      <c r="C15" s="44" t="s">
        <v>38</v>
      </c>
      <c r="D15" s="45">
        <v>4000000</v>
      </c>
      <c r="E15" s="46">
        <v>4000000</v>
      </c>
      <c r="F15" s="17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>
        <f>SUM(G15:R15)</f>
        <v>0</v>
      </c>
      <c r="T15" s="31">
        <f t="shared" si="0"/>
        <v>4000000</v>
      </c>
      <c r="U15" s="32">
        <f t="shared" si="1"/>
        <v>4000000</v>
      </c>
      <c r="V15" s="52"/>
    </row>
    <row r="16" spans="2:40" ht="33.75" customHeight="1" x14ac:dyDescent="0.3">
      <c r="B16" s="105"/>
      <c r="C16" s="44" t="s">
        <v>3</v>
      </c>
      <c r="D16" s="45">
        <v>2000000</v>
      </c>
      <c r="E16" s="46">
        <v>2000000</v>
      </c>
      <c r="F16" s="17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>
        <f>SUM(G16:R16)</f>
        <v>0</v>
      </c>
      <c r="T16" s="31">
        <f t="shared" ref="T16" si="25">E16+F16-S16</f>
        <v>2000000</v>
      </c>
      <c r="U16" s="31">
        <f t="shared" ref="U16" si="26">D16+F16-S16</f>
        <v>2000000</v>
      </c>
      <c r="V16" s="52"/>
    </row>
    <row r="17" spans="2:25" ht="33.75" customHeight="1" x14ac:dyDescent="0.3">
      <c r="B17" s="106"/>
      <c r="C17" s="37" t="s">
        <v>1</v>
      </c>
      <c r="D17" s="38">
        <f>SUM(D15:D16)</f>
        <v>6000000</v>
      </c>
      <c r="E17" s="20">
        <f>SUM(E15:E16)</f>
        <v>6000000</v>
      </c>
      <c r="F17" s="24">
        <f t="shared" ref="F17:U17" si="27">SUM(F15:F16)</f>
        <v>0</v>
      </c>
      <c r="G17" s="33">
        <f t="shared" si="27"/>
        <v>0</v>
      </c>
      <c r="H17" s="33">
        <f t="shared" si="27"/>
        <v>0</v>
      </c>
      <c r="I17" s="33">
        <f t="shared" si="27"/>
        <v>0</v>
      </c>
      <c r="J17" s="33">
        <f t="shared" si="27"/>
        <v>0</v>
      </c>
      <c r="K17" s="33">
        <f t="shared" si="27"/>
        <v>0</v>
      </c>
      <c r="L17" s="33">
        <f t="shared" si="27"/>
        <v>0</v>
      </c>
      <c r="M17" s="33">
        <f t="shared" si="27"/>
        <v>0</v>
      </c>
      <c r="N17" s="33">
        <f t="shared" si="27"/>
        <v>0</v>
      </c>
      <c r="O17" s="33">
        <f t="shared" si="27"/>
        <v>0</v>
      </c>
      <c r="P17" s="33">
        <f t="shared" si="27"/>
        <v>0</v>
      </c>
      <c r="Q17" s="33">
        <f t="shared" si="27"/>
        <v>0</v>
      </c>
      <c r="R17" s="33">
        <f t="shared" si="27"/>
        <v>0</v>
      </c>
      <c r="S17" s="33">
        <f t="shared" si="27"/>
        <v>0</v>
      </c>
      <c r="T17" s="33">
        <f t="shared" si="27"/>
        <v>6000000</v>
      </c>
      <c r="U17" s="33">
        <f t="shared" si="27"/>
        <v>6000000</v>
      </c>
      <c r="V17" s="52">
        <f>+S17/E17</f>
        <v>0</v>
      </c>
    </row>
    <row r="18" spans="2:25" ht="33.75" customHeight="1" x14ac:dyDescent="0.3">
      <c r="B18" s="104" t="s">
        <v>27</v>
      </c>
      <c r="C18" s="44" t="s">
        <v>39</v>
      </c>
      <c r="D18" s="45">
        <v>4000000</v>
      </c>
      <c r="E18" s="46">
        <v>4000000</v>
      </c>
      <c r="F18" s="22"/>
      <c r="G18" s="30">
        <v>2745000</v>
      </c>
      <c r="H18" s="30"/>
      <c r="I18" s="30">
        <v>1054000</v>
      </c>
      <c r="J18" s="30"/>
      <c r="K18" s="30"/>
      <c r="L18" s="30"/>
      <c r="M18" s="30"/>
      <c r="N18" s="30"/>
      <c r="O18" s="30"/>
      <c r="P18" s="30"/>
      <c r="Q18" s="30"/>
      <c r="R18" s="30"/>
      <c r="S18" s="30">
        <f t="shared" ref="S18:S20" si="28">SUM(G18:R18)</f>
        <v>3799000</v>
      </c>
      <c r="T18" s="31">
        <f t="shared" si="0"/>
        <v>201000</v>
      </c>
      <c r="U18" s="32">
        <f t="shared" si="1"/>
        <v>201000</v>
      </c>
      <c r="V18" s="52"/>
    </row>
    <row r="19" spans="2:25" ht="33.75" customHeight="1" x14ac:dyDescent="0.3">
      <c r="B19" s="105"/>
      <c r="C19" s="44" t="s">
        <v>40</v>
      </c>
      <c r="D19" s="45">
        <v>1000000</v>
      </c>
      <c r="E19" s="46">
        <v>1000000</v>
      </c>
      <c r="F19" s="22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>
        <f t="shared" si="28"/>
        <v>0</v>
      </c>
      <c r="T19" s="31">
        <f t="shared" si="0"/>
        <v>1000000</v>
      </c>
      <c r="U19" s="32">
        <f t="shared" si="1"/>
        <v>1000000</v>
      </c>
      <c r="V19" s="52"/>
    </row>
    <row r="20" spans="2:25" ht="33.75" customHeight="1" x14ac:dyDescent="0.3">
      <c r="B20" s="105"/>
      <c r="C20" s="44" t="s">
        <v>41</v>
      </c>
      <c r="D20" s="45">
        <v>5000000</v>
      </c>
      <c r="E20" s="46">
        <v>5000000</v>
      </c>
      <c r="F20" s="22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>
        <f t="shared" si="28"/>
        <v>0</v>
      </c>
      <c r="T20" s="31">
        <f t="shared" si="0"/>
        <v>5000000</v>
      </c>
      <c r="U20" s="32">
        <f t="shared" si="1"/>
        <v>5000000</v>
      </c>
      <c r="V20" s="52"/>
    </row>
    <row r="21" spans="2:25" ht="33.75" customHeight="1" x14ac:dyDescent="0.3">
      <c r="B21" s="106"/>
      <c r="C21" s="37" t="s">
        <v>1</v>
      </c>
      <c r="D21" s="38">
        <f>SUM(D18:D20)</f>
        <v>10000000</v>
      </c>
      <c r="E21" s="20">
        <f t="shared" ref="E21:U21" si="29">SUM(E18:E20)</f>
        <v>10000000</v>
      </c>
      <c r="F21" s="24">
        <f t="shared" si="29"/>
        <v>0</v>
      </c>
      <c r="G21" s="33">
        <f t="shared" si="29"/>
        <v>2745000</v>
      </c>
      <c r="H21" s="33">
        <f t="shared" si="29"/>
        <v>0</v>
      </c>
      <c r="I21" s="33">
        <f t="shared" si="29"/>
        <v>1054000</v>
      </c>
      <c r="J21" s="33">
        <f t="shared" ref="J21" si="30">SUM(J18:J20)</f>
        <v>0</v>
      </c>
      <c r="K21" s="33">
        <f t="shared" ref="K21" si="31">SUM(K18:K20)</f>
        <v>0</v>
      </c>
      <c r="L21" s="33">
        <f t="shared" ref="L21" si="32">SUM(L18:L20)</f>
        <v>0</v>
      </c>
      <c r="M21" s="33">
        <f t="shared" ref="M21" si="33">SUM(M18:M20)</f>
        <v>0</v>
      </c>
      <c r="N21" s="33">
        <f t="shared" ref="N21" si="34">SUM(N18:N20)</f>
        <v>0</v>
      </c>
      <c r="O21" s="33">
        <f t="shared" ref="O21" si="35">SUM(O18:O20)</f>
        <v>0</v>
      </c>
      <c r="P21" s="33">
        <f t="shared" ref="P21" si="36">SUM(P18:P20)</f>
        <v>0</v>
      </c>
      <c r="Q21" s="33">
        <f t="shared" ref="Q21" si="37">SUM(Q18:Q20)</f>
        <v>0</v>
      </c>
      <c r="R21" s="33">
        <f t="shared" ref="R21" si="38">SUM(R18:R20)</f>
        <v>0</v>
      </c>
      <c r="S21" s="33">
        <f t="shared" si="29"/>
        <v>3799000</v>
      </c>
      <c r="T21" s="33">
        <f t="shared" si="29"/>
        <v>6201000</v>
      </c>
      <c r="U21" s="33">
        <f t="shared" si="29"/>
        <v>6201000</v>
      </c>
      <c r="V21" s="52">
        <f>+S21/E21</f>
        <v>0.37990000000000002</v>
      </c>
    </row>
    <row r="22" spans="2:25" ht="33.75" customHeight="1" x14ac:dyDescent="0.3">
      <c r="B22" s="104" t="s">
        <v>44</v>
      </c>
      <c r="C22" s="44" t="s">
        <v>46</v>
      </c>
      <c r="D22" s="45">
        <f>SUM(D23:D27)</f>
        <v>9712000</v>
      </c>
      <c r="E22" s="46">
        <f>SUM(E23:E27)</f>
        <v>9712000</v>
      </c>
      <c r="F22" s="22"/>
      <c r="G22" s="30">
        <f t="shared" ref="G22:R22" si="39">SUM(G23:G27)</f>
        <v>815800</v>
      </c>
      <c r="H22" s="30">
        <f t="shared" si="39"/>
        <v>635800</v>
      </c>
      <c r="I22" s="30">
        <f t="shared" si="39"/>
        <v>635800</v>
      </c>
      <c r="J22" s="30">
        <f t="shared" si="39"/>
        <v>0</v>
      </c>
      <c r="K22" s="30">
        <f t="shared" si="39"/>
        <v>0</v>
      </c>
      <c r="L22" s="30">
        <f t="shared" si="39"/>
        <v>0</v>
      </c>
      <c r="M22" s="30">
        <f t="shared" si="39"/>
        <v>0</v>
      </c>
      <c r="N22" s="30">
        <f t="shared" si="39"/>
        <v>0</v>
      </c>
      <c r="O22" s="30">
        <f t="shared" si="39"/>
        <v>0</v>
      </c>
      <c r="P22" s="30">
        <f t="shared" si="39"/>
        <v>0</v>
      </c>
      <c r="Q22" s="30">
        <f t="shared" si="39"/>
        <v>0</v>
      </c>
      <c r="R22" s="30">
        <f t="shared" si="39"/>
        <v>0</v>
      </c>
      <c r="S22" s="30">
        <f t="shared" ref="S22" si="40">SUM(G22:R22)</f>
        <v>2087400</v>
      </c>
      <c r="T22" s="31">
        <f t="shared" ref="T22" si="41">E22+F22-S22</f>
        <v>7624600</v>
      </c>
      <c r="U22" s="32">
        <f t="shared" ref="U22" si="42">D22+F22-S22</f>
        <v>7624600</v>
      </c>
      <c r="V22" s="52"/>
    </row>
    <row r="23" spans="2:25" ht="33.75" customHeight="1" outlineLevel="1" x14ac:dyDescent="0.3">
      <c r="B23" s="105"/>
      <c r="C23" s="44" t="s">
        <v>49</v>
      </c>
      <c r="D23" s="45">
        <v>2112000</v>
      </c>
      <c r="E23" s="46">
        <v>2112000</v>
      </c>
      <c r="F23" s="22"/>
      <c r="G23" s="30">
        <v>176000</v>
      </c>
      <c r="H23" s="30">
        <v>176000</v>
      </c>
      <c r="I23" s="30">
        <v>176000</v>
      </c>
      <c r="J23" s="30"/>
      <c r="K23" s="30"/>
      <c r="L23" s="30"/>
      <c r="M23" s="30"/>
      <c r="N23" s="30"/>
      <c r="O23" s="30"/>
      <c r="P23" s="30"/>
      <c r="Q23" s="30"/>
      <c r="R23" s="30"/>
      <c r="S23" s="30">
        <f t="shared" ref="S23:S33" si="43">SUM(G23:R23)</f>
        <v>528000</v>
      </c>
      <c r="T23" s="31">
        <f t="shared" ref="T23:T33" si="44">E23+F23-S23</f>
        <v>1584000</v>
      </c>
      <c r="U23" s="32">
        <f t="shared" ref="U23:U33" si="45">D23+F23-S23</f>
        <v>1584000</v>
      </c>
      <c r="V23" s="52"/>
    </row>
    <row r="24" spans="2:25" ht="33.75" customHeight="1" outlineLevel="1" x14ac:dyDescent="0.3">
      <c r="B24" s="105"/>
      <c r="C24" s="44" t="s">
        <v>50</v>
      </c>
      <c r="D24" s="45">
        <v>3276000</v>
      </c>
      <c r="E24" s="46">
        <v>3276000</v>
      </c>
      <c r="F24" s="22"/>
      <c r="G24" s="30">
        <v>272800</v>
      </c>
      <c r="H24" s="30">
        <v>272800</v>
      </c>
      <c r="I24" s="30">
        <v>272800</v>
      </c>
      <c r="J24" s="30"/>
      <c r="K24" s="30"/>
      <c r="L24" s="30"/>
      <c r="M24" s="30"/>
      <c r="N24" s="30"/>
      <c r="O24" s="30"/>
      <c r="P24" s="30"/>
      <c r="Q24" s="30"/>
      <c r="R24" s="30"/>
      <c r="S24" s="30">
        <f t="shared" si="43"/>
        <v>818400</v>
      </c>
      <c r="T24" s="31">
        <f t="shared" si="44"/>
        <v>2457600</v>
      </c>
      <c r="U24" s="32">
        <f t="shared" si="45"/>
        <v>2457600</v>
      </c>
      <c r="V24" s="52"/>
    </row>
    <row r="25" spans="2:25" ht="33.75" customHeight="1" outlineLevel="1" x14ac:dyDescent="0.3">
      <c r="B25" s="105"/>
      <c r="C25" s="44" t="s">
        <v>51</v>
      </c>
      <c r="D25" s="45">
        <v>2244000</v>
      </c>
      <c r="E25" s="46">
        <v>2244000</v>
      </c>
      <c r="F25" s="22"/>
      <c r="G25" s="30">
        <v>187000</v>
      </c>
      <c r="H25" s="30">
        <v>187000</v>
      </c>
      <c r="I25" s="30">
        <v>187000</v>
      </c>
      <c r="J25" s="30"/>
      <c r="K25" s="30"/>
      <c r="L25" s="30"/>
      <c r="M25" s="30"/>
      <c r="N25" s="30"/>
      <c r="O25" s="30"/>
      <c r="P25" s="30"/>
      <c r="Q25" s="30"/>
      <c r="R25" s="30"/>
      <c r="S25" s="30">
        <f t="shared" si="43"/>
        <v>561000</v>
      </c>
      <c r="T25" s="31">
        <f t="shared" si="44"/>
        <v>1683000</v>
      </c>
      <c r="U25" s="32">
        <f t="shared" si="45"/>
        <v>1683000</v>
      </c>
      <c r="V25" s="52"/>
    </row>
    <row r="26" spans="2:25" ht="33.75" customHeight="1" outlineLevel="1" x14ac:dyDescent="0.3">
      <c r="B26" s="105"/>
      <c r="C26" s="44" t="s">
        <v>52</v>
      </c>
      <c r="D26" s="45">
        <v>880000</v>
      </c>
      <c r="E26" s="46">
        <v>880000</v>
      </c>
      <c r="F26" s="22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>
        <f t="shared" si="43"/>
        <v>0</v>
      </c>
      <c r="T26" s="31">
        <f t="shared" si="44"/>
        <v>880000</v>
      </c>
      <c r="U26" s="32">
        <f t="shared" si="45"/>
        <v>880000</v>
      </c>
      <c r="V26" s="52"/>
    </row>
    <row r="27" spans="2:25" ht="33.75" customHeight="1" outlineLevel="1" x14ac:dyDescent="0.3">
      <c r="B27" s="105"/>
      <c r="C27" s="44" t="s">
        <v>53</v>
      </c>
      <c r="D27" s="45">
        <v>1200000</v>
      </c>
      <c r="E27" s="46">
        <v>1200000</v>
      </c>
      <c r="F27" s="22"/>
      <c r="G27" s="30">
        <v>180000</v>
      </c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>
        <f t="shared" si="43"/>
        <v>180000</v>
      </c>
      <c r="T27" s="31">
        <f t="shared" si="44"/>
        <v>1020000</v>
      </c>
      <c r="U27" s="32">
        <f t="shared" si="45"/>
        <v>1020000</v>
      </c>
      <c r="V27" s="52"/>
      <c r="Y27" s="51"/>
    </row>
    <row r="28" spans="2:25" ht="33.75" customHeight="1" x14ac:dyDescent="0.3">
      <c r="B28" s="105"/>
      <c r="C28" s="44" t="s">
        <v>47</v>
      </c>
      <c r="D28" s="45">
        <f>SUM(D29:D30)</f>
        <v>5000000</v>
      </c>
      <c r="E28" s="46">
        <f>SUM(E29:E30)</f>
        <v>5000000</v>
      </c>
      <c r="F28" s="22"/>
      <c r="G28" s="30">
        <f t="shared" ref="G28:R28" si="46">SUM(G29:G30)</f>
        <v>0</v>
      </c>
      <c r="H28" s="30">
        <f t="shared" si="46"/>
        <v>0</v>
      </c>
      <c r="I28" s="30">
        <f t="shared" si="46"/>
        <v>110000</v>
      </c>
      <c r="J28" s="30">
        <f t="shared" si="46"/>
        <v>0</v>
      </c>
      <c r="K28" s="30">
        <f t="shared" si="46"/>
        <v>0</v>
      </c>
      <c r="L28" s="30">
        <f t="shared" si="46"/>
        <v>0</v>
      </c>
      <c r="M28" s="30">
        <f t="shared" si="46"/>
        <v>0</v>
      </c>
      <c r="N28" s="30">
        <f t="shared" si="46"/>
        <v>0</v>
      </c>
      <c r="O28" s="30">
        <f t="shared" si="46"/>
        <v>0</v>
      </c>
      <c r="P28" s="30">
        <f t="shared" si="46"/>
        <v>0</v>
      </c>
      <c r="Q28" s="30">
        <f t="shared" si="46"/>
        <v>0</v>
      </c>
      <c r="R28" s="30">
        <f t="shared" si="46"/>
        <v>0</v>
      </c>
      <c r="S28" s="30">
        <f t="shared" si="43"/>
        <v>110000</v>
      </c>
      <c r="T28" s="31">
        <f t="shared" si="44"/>
        <v>4890000</v>
      </c>
      <c r="U28" s="32">
        <f t="shared" si="45"/>
        <v>4890000</v>
      </c>
      <c r="V28" s="52"/>
    </row>
    <row r="29" spans="2:25" ht="33.75" customHeight="1" outlineLevel="1" x14ac:dyDescent="0.3">
      <c r="B29" s="105"/>
      <c r="C29" s="44" t="s">
        <v>54</v>
      </c>
      <c r="D29" s="45">
        <v>2000000</v>
      </c>
      <c r="E29" s="46">
        <v>2000000</v>
      </c>
      <c r="F29" s="22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>
        <f t="shared" si="43"/>
        <v>0</v>
      </c>
      <c r="T29" s="31">
        <f t="shared" si="44"/>
        <v>2000000</v>
      </c>
      <c r="U29" s="32">
        <f t="shared" si="45"/>
        <v>2000000</v>
      </c>
      <c r="V29" s="52"/>
    </row>
    <row r="30" spans="2:25" ht="33.75" customHeight="1" outlineLevel="1" x14ac:dyDescent="0.3">
      <c r="B30" s="105"/>
      <c r="C30" s="44" t="s">
        <v>55</v>
      </c>
      <c r="D30" s="45">
        <v>3000000</v>
      </c>
      <c r="E30" s="46">
        <v>3000000</v>
      </c>
      <c r="F30" s="22"/>
      <c r="G30" s="30"/>
      <c r="H30" s="30"/>
      <c r="I30" s="30">
        <v>110000</v>
      </c>
      <c r="J30" s="30"/>
      <c r="K30" s="30"/>
      <c r="L30" s="30"/>
      <c r="M30" s="30"/>
      <c r="N30" s="30"/>
      <c r="O30" s="30"/>
      <c r="P30" s="30"/>
      <c r="Q30" s="30"/>
      <c r="R30" s="30"/>
      <c r="S30" s="30">
        <f t="shared" si="43"/>
        <v>110000</v>
      </c>
      <c r="T30" s="31">
        <f t="shared" si="44"/>
        <v>2890000</v>
      </c>
      <c r="U30" s="32">
        <f t="shared" si="45"/>
        <v>2890000</v>
      </c>
      <c r="V30" s="52"/>
    </row>
    <row r="31" spans="2:25" ht="33.75" customHeight="1" x14ac:dyDescent="0.3">
      <c r="B31" s="105"/>
      <c r="C31" s="44" t="s">
        <v>48</v>
      </c>
      <c r="D31" s="45">
        <f>SUM(D32:D33)</f>
        <v>7000000</v>
      </c>
      <c r="E31" s="46">
        <f t="shared" ref="E31:R31" si="47">SUM(E32:E33)</f>
        <v>7000000</v>
      </c>
      <c r="F31" s="22"/>
      <c r="G31" s="30">
        <f t="shared" si="47"/>
        <v>22000</v>
      </c>
      <c r="H31" s="30">
        <f t="shared" si="47"/>
        <v>0</v>
      </c>
      <c r="I31" s="30">
        <f t="shared" si="47"/>
        <v>0</v>
      </c>
      <c r="J31" s="30">
        <f t="shared" si="47"/>
        <v>0</v>
      </c>
      <c r="K31" s="30">
        <f t="shared" si="47"/>
        <v>0</v>
      </c>
      <c r="L31" s="30">
        <f t="shared" si="47"/>
        <v>0</v>
      </c>
      <c r="M31" s="30">
        <f t="shared" si="47"/>
        <v>0</v>
      </c>
      <c r="N31" s="30">
        <f t="shared" si="47"/>
        <v>0</v>
      </c>
      <c r="O31" s="30">
        <f t="shared" si="47"/>
        <v>0</v>
      </c>
      <c r="P31" s="30">
        <f t="shared" si="47"/>
        <v>0</v>
      </c>
      <c r="Q31" s="30">
        <f t="shared" si="47"/>
        <v>0</v>
      </c>
      <c r="R31" s="30">
        <f t="shared" si="47"/>
        <v>0</v>
      </c>
      <c r="S31" s="30">
        <f t="shared" si="43"/>
        <v>22000</v>
      </c>
      <c r="T31" s="31">
        <f t="shared" si="44"/>
        <v>6978000</v>
      </c>
      <c r="U31" s="32">
        <f t="shared" si="45"/>
        <v>6978000</v>
      </c>
      <c r="V31" s="52"/>
    </row>
    <row r="32" spans="2:25" ht="33.75" customHeight="1" outlineLevel="1" x14ac:dyDescent="0.3">
      <c r="B32" s="105"/>
      <c r="C32" s="44" t="s">
        <v>56</v>
      </c>
      <c r="D32" s="45">
        <v>2000000</v>
      </c>
      <c r="E32" s="46">
        <v>2000000</v>
      </c>
      <c r="F32" s="22"/>
      <c r="G32" s="30">
        <v>22000</v>
      </c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>
        <f t="shared" si="43"/>
        <v>22000</v>
      </c>
      <c r="T32" s="31">
        <f t="shared" si="44"/>
        <v>1978000</v>
      </c>
      <c r="U32" s="32">
        <f t="shared" si="45"/>
        <v>1978000</v>
      </c>
      <c r="V32" s="52"/>
    </row>
    <row r="33" spans="2:28" ht="33.75" customHeight="1" outlineLevel="1" x14ac:dyDescent="0.3">
      <c r="B33" s="105"/>
      <c r="C33" s="44" t="s">
        <v>57</v>
      </c>
      <c r="D33" s="45">
        <v>5000000</v>
      </c>
      <c r="E33" s="46">
        <v>5000000</v>
      </c>
      <c r="F33" s="22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>
        <f t="shared" si="43"/>
        <v>0</v>
      </c>
      <c r="T33" s="31">
        <f t="shared" si="44"/>
        <v>5000000</v>
      </c>
      <c r="U33" s="32">
        <f t="shared" si="45"/>
        <v>5000000</v>
      </c>
      <c r="V33" s="52"/>
    </row>
    <row r="34" spans="2:28" ht="33.75" customHeight="1" x14ac:dyDescent="0.3">
      <c r="B34" s="106"/>
      <c r="C34" s="37" t="s">
        <v>1</v>
      </c>
      <c r="D34" s="38">
        <f t="shared" ref="D34:U34" si="48">+D22+D28+D31</f>
        <v>21712000</v>
      </c>
      <c r="E34" s="20">
        <f t="shared" si="48"/>
        <v>21712000</v>
      </c>
      <c r="F34" s="24">
        <f t="shared" si="48"/>
        <v>0</v>
      </c>
      <c r="G34" s="33">
        <f t="shared" si="48"/>
        <v>837800</v>
      </c>
      <c r="H34" s="33">
        <f t="shared" si="48"/>
        <v>635800</v>
      </c>
      <c r="I34" s="33">
        <f t="shared" si="48"/>
        <v>745800</v>
      </c>
      <c r="J34" s="33">
        <f t="shared" si="48"/>
        <v>0</v>
      </c>
      <c r="K34" s="33">
        <f t="shared" si="48"/>
        <v>0</v>
      </c>
      <c r="L34" s="33">
        <f t="shared" si="48"/>
        <v>0</v>
      </c>
      <c r="M34" s="33">
        <f t="shared" si="48"/>
        <v>0</v>
      </c>
      <c r="N34" s="33">
        <f t="shared" si="48"/>
        <v>0</v>
      </c>
      <c r="O34" s="33">
        <f t="shared" si="48"/>
        <v>0</v>
      </c>
      <c r="P34" s="33">
        <f t="shared" si="48"/>
        <v>0</v>
      </c>
      <c r="Q34" s="33">
        <f t="shared" si="48"/>
        <v>0</v>
      </c>
      <c r="R34" s="33">
        <f t="shared" si="48"/>
        <v>0</v>
      </c>
      <c r="S34" s="33">
        <f t="shared" si="48"/>
        <v>2219400</v>
      </c>
      <c r="T34" s="33">
        <f t="shared" si="48"/>
        <v>19492600</v>
      </c>
      <c r="U34" s="33">
        <f t="shared" si="48"/>
        <v>19492600</v>
      </c>
      <c r="V34" s="52">
        <f>+S34/E34</f>
        <v>0.10221997052321297</v>
      </c>
    </row>
    <row r="35" spans="2:28" s="43" customFormat="1" ht="33.75" customHeight="1" x14ac:dyDescent="0.3">
      <c r="B35" s="113" t="s">
        <v>29</v>
      </c>
      <c r="C35" s="114"/>
      <c r="D35" s="47">
        <v>4000000</v>
      </c>
      <c r="E35" s="48">
        <v>4000000</v>
      </c>
      <c r="F35" s="28"/>
      <c r="G35" s="39"/>
      <c r="H35" s="39"/>
      <c r="I35" s="39">
        <v>3373500</v>
      </c>
      <c r="J35" s="39"/>
      <c r="K35" s="39"/>
      <c r="L35" s="39"/>
      <c r="M35" s="39"/>
      <c r="N35" s="39"/>
      <c r="O35" s="39"/>
      <c r="P35" s="39"/>
      <c r="Q35" s="39"/>
      <c r="R35" s="39"/>
      <c r="S35" s="39">
        <f t="shared" ref="S35:S37" si="49">SUM(G35:R35)</f>
        <v>3373500</v>
      </c>
      <c r="T35" s="40">
        <f t="shared" si="0"/>
        <v>626500</v>
      </c>
      <c r="U35" s="41">
        <f t="shared" si="1"/>
        <v>626500</v>
      </c>
      <c r="V35" s="52">
        <f t="shared" ref="V35:V38" si="50">+S35/E35</f>
        <v>0.84337499999999999</v>
      </c>
      <c r="W35" s="42"/>
      <c r="X35" s="42"/>
      <c r="Y35" s="42"/>
      <c r="Z35" s="42"/>
      <c r="AA35" s="42"/>
      <c r="AB35" s="42"/>
    </row>
    <row r="36" spans="2:28" s="43" customFormat="1" ht="33.75" customHeight="1" x14ac:dyDescent="0.3">
      <c r="B36" s="113" t="s">
        <v>37</v>
      </c>
      <c r="C36" s="114"/>
      <c r="D36" s="47">
        <v>2000000</v>
      </c>
      <c r="E36" s="48">
        <v>2000000</v>
      </c>
      <c r="F36" s="2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>
        <f>SUM(G36:R36)</f>
        <v>0</v>
      </c>
      <c r="T36" s="40">
        <f>E36+F36-S36</f>
        <v>2000000</v>
      </c>
      <c r="U36" s="41">
        <f>D36+F36-S36</f>
        <v>2000000</v>
      </c>
      <c r="V36" s="51">
        <f t="shared" si="50"/>
        <v>0</v>
      </c>
      <c r="W36" s="42"/>
      <c r="X36" s="42"/>
      <c r="Y36" s="42"/>
      <c r="Z36" s="42"/>
      <c r="AA36" s="42"/>
      <c r="AB36" s="42"/>
    </row>
    <row r="37" spans="2:28" s="43" customFormat="1" ht="33.75" customHeight="1" x14ac:dyDescent="0.3">
      <c r="B37" s="113" t="s">
        <v>4</v>
      </c>
      <c r="C37" s="114"/>
      <c r="D37" s="47">
        <f>2880000/2</f>
        <v>1440000</v>
      </c>
      <c r="E37" s="48">
        <v>1440000</v>
      </c>
      <c r="F37" s="29"/>
      <c r="G37" s="39"/>
      <c r="H37" s="39">
        <v>332600</v>
      </c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>
        <f t="shared" si="49"/>
        <v>332600</v>
      </c>
      <c r="T37" s="40">
        <f>E37+F37-S37</f>
        <v>1107400</v>
      </c>
      <c r="U37" s="41">
        <f t="shared" si="1"/>
        <v>1107400</v>
      </c>
      <c r="V37" s="52">
        <f t="shared" si="50"/>
        <v>0.23097222222222222</v>
      </c>
      <c r="W37" s="42"/>
      <c r="X37" s="42"/>
      <c r="Y37" s="42"/>
      <c r="Z37" s="42"/>
      <c r="AA37" s="42"/>
      <c r="AB37" s="42"/>
    </row>
    <row r="38" spans="2:28" s="14" customFormat="1" ht="33.75" customHeight="1" thickBot="1" x14ac:dyDescent="0.35">
      <c r="B38" s="109" t="s">
        <v>5</v>
      </c>
      <c r="C38" s="110"/>
      <c r="D38" s="49">
        <f t="shared" ref="D38:U38" si="51">+D6+D8+D10+D14+D17+D21+D35+D36+D37+D34</f>
        <v>106843000</v>
      </c>
      <c r="E38" s="50">
        <f t="shared" si="51"/>
        <v>106843000</v>
      </c>
      <c r="F38" s="25">
        <f t="shared" si="51"/>
        <v>0</v>
      </c>
      <c r="G38" s="26">
        <f t="shared" si="51"/>
        <v>5371250</v>
      </c>
      <c r="H38" s="26">
        <f t="shared" si="51"/>
        <v>2546650</v>
      </c>
      <c r="I38" s="26">
        <f t="shared" si="51"/>
        <v>11072550</v>
      </c>
      <c r="J38" s="26">
        <f t="shared" si="51"/>
        <v>0</v>
      </c>
      <c r="K38" s="26">
        <f t="shared" si="51"/>
        <v>0</v>
      </c>
      <c r="L38" s="26">
        <f t="shared" si="51"/>
        <v>0</v>
      </c>
      <c r="M38" s="26">
        <f t="shared" si="51"/>
        <v>0</v>
      </c>
      <c r="N38" s="26">
        <f t="shared" si="51"/>
        <v>0</v>
      </c>
      <c r="O38" s="26">
        <f t="shared" si="51"/>
        <v>0</v>
      </c>
      <c r="P38" s="26">
        <f t="shared" si="51"/>
        <v>0</v>
      </c>
      <c r="Q38" s="26">
        <f t="shared" si="51"/>
        <v>0</v>
      </c>
      <c r="R38" s="26">
        <f t="shared" si="51"/>
        <v>0</v>
      </c>
      <c r="S38" s="26">
        <f t="shared" si="51"/>
        <v>18990450</v>
      </c>
      <c r="T38" s="36">
        <f t="shared" si="51"/>
        <v>87852550</v>
      </c>
      <c r="U38" s="27">
        <f t="shared" si="51"/>
        <v>87852550</v>
      </c>
      <c r="V38" s="52">
        <f t="shared" si="50"/>
        <v>0.1777416396020329</v>
      </c>
      <c r="W38" s="13"/>
      <c r="X38" s="13"/>
      <c r="Y38" s="13"/>
      <c r="Z38" s="13"/>
      <c r="AA38" s="13"/>
      <c r="AB38" s="13"/>
    </row>
    <row r="39" spans="2:28" x14ac:dyDescent="0.3">
      <c r="E39" s="15">
        <v>96959000</v>
      </c>
      <c r="V39" s="52"/>
    </row>
    <row r="40" spans="2:28" x14ac:dyDescent="0.3">
      <c r="F40" s="16"/>
      <c r="U40" s="3"/>
    </row>
    <row r="41" spans="2:28" x14ac:dyDescent="0.3">
      <c r="E41" s="15">
        <f>E38-E39</f>
        <v>9884000</v>
      </c>
      <c r="F41" s="16"/>
      <c r="U41" s="3"/>
    </row>
    <row r="42" spans="2:28" x14ac:dyDescent="0.3">
      <c r="C42" s="16"/>
      <c r="D42" s="16"/>
      <c r="E42" s="16"/>
      <c r="F42" s="16"/>
      <c r="P42" s="3"/>
      <c r="Q42" s="3"/>
      <c r="R42" s="3"/>
      <c r="S42" s="3"/>
      <c r="T42" s="3"/>
      <c r="U42" s="3"/>
    </row>
    <row r="43" spans="2:28" x14ac:dyDescent="0.3">
      <c r="C43" s="16"/>
      <c r="D43" s="16"/>
      <c r="E43" s="16"/>
      <c r="F43" s="16"/>
      <c r="P43" s="3"/>
      <c r="Q43" s="3"/>
      <c r="R43" s="3"/>
      <c r="S43" s="3"/>
      <c r="T43" s="3"/>
      <c r="U43" s="3"/>
    </row>
    <row r="44" spans="2:28" x14ac:dyDescent="0.3">
      <c r="C44" s="16"/>
      <c r="D44" s="16"/>
      <c r="E44" s="16"/>
      <c r="F44" s="16"/>
      <c r="P44" s="3"/>
      <c r="Q44" s="3"/>
      <c r="R44" s="3"/>
      <c r="S44" s="3"/>
      <c r="T44" s="3"/>
      <c r="U44" s="3"/>
    </row>
    <row r="45" spans="2:28" x14ac:dyDescent="0.3">
      <c r="C45" s="16"/>
      <c r="D45" s="16"/>
      <c r="E45" s="16"/>
      <c r="F45" s="16"/>
      <c r="P45" s="3"/>
      <c r="Q45" s="3"/>
      <c r="R45" s="3"/>
      <c r="S45" s="3"/>
      <c r="T45" s="3"/>
      <c r="U45" s="3"/>
    </row>
    <row r="46" spans="2:28" x14ac:dyDescent="0.3">
      <c r="C46" s="16"/>
      <c r="D46" s="16"/>
      <c r="E46" s="16"/>
      <c r="F46" s="16"/>
      <c r="P46" s="3"/>
      <c r="Q46" s="3"/>
      <c r="R46" s="3"/>
      <c r="S46" s="3"/>
      <c r="T46" s="3"/>
      <c r="U46" s="3"/>
    </row>
    <row r="47" spans="2:28" x14ac:dyDescent="0.3">
      <c r="C47" s="16"/>
      <c r="D47" s="16"/>
      <c r="E47" s="16"/>
      <c r="F47" s="16"/>
      <c r="P47" s="3"/>
      <c r="Q47" s="3"/>
      <c r="R47" s="3"/>
      <c r="S47" s="3"/>
      <c r="T47" s="3"/>
      <c r="U47" s="3"/>
    </row>
    <row r="48" spans="2:28" x14ac:dyDescent="0.3">
      <c r="C48" s="16"/>
      <c r="D48" s="16"/>
      <c r="E48" s="16"/>
      <c r="F48" s="16"/>
      <c r="P48" s="3"/>
      <c r="Q48" s="3"/>
      <c r="R48" s="3"/>
      <c r="S48" s="3"/>
      <c r="T48" s="3"/>
      <c r="U48" s="3"/>
    </row>
    <row r="49" spans="3:21" x14ac:dyDescent="0.3">
      <c r="C49" s="16"/>
      <c r="D49" s="16"/>
      <c r="E49" s="16"/>
      <c r="F49" s="16"/>
      <c r="Q49" s="3"/>
      <c r="R49" s="3"/>
      <c r="S49" s="3"/>
      <c r="T49" s="3"/>
      <c r="U49" s="3"/>
    </row>
    <row r="50" spans="3:21" x14ac:dyDescent="0.3">
      <c r="C50" s="16"/>
      <c r="D50" s="16"/>
      <c r="E50" s="16"/>
      <c r="F50" s="16"/>
      <c r="Q50" s="3"/>
      <c r="R50" s="3"/>
      <c r="S50" s="3"/>
      <c r="T50" s="3"/>
      <c r="U50" s="3"/>
    </row>
    <row r="51" spans="3:21" x14ac:dyDescent="0.3">
      <c r="C51" s="16"/>
      <c r="D51" s="16"/>
      <c r="E51" s="16"/>
      <c r="F51" s="16"/>
      <c r="Q51" s="3"/>
      <c r="R51" s="3"/>
      <c r="S51" s="3"/>
      <c r="T51" s="3"/>
      <c r="U51" s="3"/>
    </row>
    <row r="52" spans="3:21" x14ac:dyDescent="0.3">
      <c r="C52" s="16"/>
      <c r="D52" s="16"/>
      <c r="E52" s="16"/>
      <c r="F52" s="16"/>
      <c r="Q52" s="3"/>
      <c r="R52" s="3"/>
      <c r="S52" s="3"/>
      <c r="T52" s="3"/>
      <c r="U52" s="3"/>
    </row>
    <row r="53" spans="3:21" x14ac:dyDescent="0.3">
      <c r="C53" s="16"/>
      <c r="D53" s="16"/>
      <c r="E53" s="16"/>
      <c r="F53" s="16"/>
      <c r="Q53" s="3"/>
      <c r="R53" s="3"/>
      <c r="S53" s="3"/>
      <c r="T53" s="3"/>
      <c r="U53" s="3"/>
    </row>
    <row r="54" spans="3:21" x14ac:dyDescent="0.3">
      <c r="C54" s="16"/>
      <c r="D54" s="16"/>
      <c r="E54" s="16"/>
      <c r="F54" s="16"/>
      <c r="Q54" s="3"/>
      <c r="R54" s="3"/>
      <c r="S54" s="3"/>
      <c r="T54" s="3"/>
      <c r="U54" s="3"/>
    </row>
    <row r="55" spans="3:21" x14ac:dyDescent="0.3">
      <c r="C55" s="16"/>
      <c r="D55" s="16"/>
      <c r="E55" s="16"/>
      <c r="F55" s="16"/>
      <c r="Q55" s="3"/>
      <c r="R55" s="3"/>
      <c r="S55" s="3"/>
      <c r="T55" s="3"/>
      <c r="U55" s="3"/>
    </row>
    <row r="56" spans="3:21" x14ac:dyDescent="0.3">
      <c r="C56" s="16"/>
      <c r="D56" s="16"/>
      <c r="E56" s="16"/>
      <c r="F56" s="16"/>
      <c r="Q56" s="3"/>
      <c r="R56" s="3"/>
      <c r="S56" s="3"/>
      <c r="T56" s="3"/>
      <c r="U56" s="3"/>
    </row>
  </sheetData>
  <mergeCells count="13">
    <mergeCell ref="B11:B14"/>
    <mergeCell ref="B15:B17"/>
    <mergeCell ref="B18:B21"/>
    <mergeCell ref="B1:U1"/>
    <mergeCell ref="B38:C38"/>
    <mergeCell ref="B2:C2"/>
    <mergeCell ref="B35:C35"/>
    <mergeCell ref="B36:C36"/>
    <mergeCell ref="B37:C37"/>
    <mergeCell ref="B3:B6"/>
    <mergeCell ref="B7:B8"/>
    <mergeCell ref="B9:B10"/>
    <mergeCell ref="B22:B34"/>
  </mergeCells>
  <phoneticPr fontId="3" type="noConversion"/>
  <pageMargins left="0.25" right="0.25" top="0.75" bottom="0.75" header="0.3" footer="0.3"/>
  <pageSetup paperSize="8" scale="5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43D4D-E0B0-4285-A358-B6FD59D55084}">
  <sheetPr>
    <tabColor rgb="FF00B050"/>
    <pageSetUpPr fitToPage="1"/>
  </sheetPr>
  <dimension ref="B1:AW28"/>
  <sheetViews>
    <sheetView tabSelected="1" view="pageBreakPreview" zoomScale="85" zoomScaleNormal="85" zoomScaleSheetLayoutView="85" workbookViewId="0">
      <pane xSplit="4" ySplit="1" topLeftCell="E2" activePane="bottomRight" state="frozen"/>
      <selection pane="topRight" activeCell="D1" sqref="D1"/>
      <selection pane="bottomLeft" activeCell="A2" sqref="A2"/>
      <selection pane="bottomRight" activeCell="G3" sqref="G3"/>
    </sheetView>
  </sheetViews>
  <sheetFormatPr defaultRowHeight="20.25" x14ac:dyDescent="0.3"/>
  <cols>
    <col min="1" max="1" width="2" style="3" customWidth="1"/>
    <col min="2" max="3" width="15.125" style="3" customWidth="1"/>
    <col min="4" max="4" width="32.625" style="3" customWidth="1"/>
    <col min="5" max="5" width="17" style="3" customWidth="1"/>
    <col min="6" max="7" width="20.625" style="3" customWidth="1"/>
    <col min="8" max="10" width="20.625" style="3" hidden="1" customWidth="1"/>
    <col min="11" max="11" width="20.625" style="3" customWidth="1"/>
    <col min="12" max="12" width="89.5" style="98" customWidth="1"/>
    <col min="13" max="27" width="14.875" style="16" hidden="1" customWidth="1"/>
    <col min="28" max="30" width="14.5" style="2" hidden="1" customWidth="1"/>
    <col min="31" max="31" width="27.625" style="2" customWidth="1"/>
    <col min="32" max="34" width="14.5" style="2" customWidth="1"/>
    <col min="35" max="16384" width="9" style="3"/>
  </cols>
  <sheetData>
    <row r="1" spans="2:49" ht="57.75" customHeight="1" thickBot="1" x14ac:dyDescent="0.35">
      <c r="B1" s="107" t="s">
        <v>107</v>
      </c>
      <c r="C1" s="107"/>
      <c r="D1" s="107"/>
      <c r="E1" s="107"/>
      <c r="F1" s="108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G1" s="102"/>
      <c r="AH1" s="102"/>
      <c r="AI1" s="103"/>
      <c r="AJ1" s="103"/>
      <c r="AK1" s="103"/>
      <c r="AL1" s="103"/>
      <c r="AM1" s="103"/>
      <c r="AN1" s="103"/>
      <c r="AO1" s="103"/>
      <c r="AP1" s="103"/>
      <c r="AQ1" s="103"/>
      <c r="AR1" s="103"/>
      <c r="AS1" s="103"/>
      <c r="AT1" s="103"/>
      <c r="AU1" s="103"/>
      <c r="AV1" s="103"/>
      <c r="AW1" s="103"/>
    </row>
    <row r="2" spans="2:49" ht="38.25" customHeight="1" x14ac:dyDescent="0.3">
      <c r="B2" s="100" t="s">
        <v>112</v>
      </c>
      <c r="C2" s="133" t="s">
        <v>113</v>
      </c>
      <c r="D2" s="115"/>
      <c r="E2" s="4" t="s">
        <v>19</v>
      </c>
      <c r="F2" s="85" t="s">
        <v>102</v>
      </c>
      <c r="G2" s="79" t="s">
        <v>103</v>
      </c>
      <c r="H2" s="94" t="s">
        <v>104</v>
      </c>
      <c r="I2" s="94" t="s">
        <v>105</v>
      </c>
      <c r="J2" s="94" t="s">
        <v>106</v>
      </c>
      <c r="K2" s="79" t="s">
        <v>100</v>
      </c>
      <c r="L2" s="91" t="s">
        <v>101</v>
      </c>
      <c r="M2" s="7" t="s">
        <v>6</v>
      </c>
      <c r="N2" s="7" t="s">
        <v>7</v>
      </c>
      <c r="O2" s="7" t="s">
        <v>20</v>
      </c>
      <c r="P2" s="7" t="s">
        <v>8</v>
      </c>
      <c r="Q2" s="7" t="s">
        <v>9</v>
      </c>
      <c r="R2" s="7" t="s">
        <v>10</v>
      </c>
      <c r="S2" s="7" t="s">
        <v>11</v>
      </c>
      <c r="T2" s="7" t="s">
        <v>12</v>
      </c>
      <c r="U2" s="7" t="s">
        <v>13</v>
      </c>
      <c r="V2" s="7" t="s">
        <v>14</v>
      </c>
      <c r="W2" s="7" t="s">
        <v>15</v>
      </c>
      <c r="X2" s="7" t="s">
        <v>16</v>
      </c>
      <c r="Y2" s="7" t="s">
        <v>21</v>
      </c>
      <c r="Z2" s="8" t="s">
        <v>24</v>
      </c>
      <c r="AA2" s="9" t="s">
        <v>23</v>
      </c>
      <c r="AG2" s="102"/>
      <c r="AH2" s="102"/>
      <c r="AI2" s="103"/>
      <c r="AJ2" s="103"/>
      <c r="AK2" s="103"/>
      <c r="AL2" s="103"/>
      <c r="AM2" s="103"/>
      <c r="AN2" s="103"/>
      <c r="AO2" s="103"/>
      <c r="AP2" s="103"/>
      <c r="AQ2" s="103"/>
      <c r="AR2" s="103"/>
      <c r="AS2" s="103"/>
      <c r="AT2" s="103"/>
      <c r="AU2" s="103"/>
      <c r="AV2" s="103"/>
      <c r="AW2" s="103"/>
    </row>
    <row r="3" spans="2:49" ht="39.75" customHeight="1" x14ac:dyDescent="0.3">
      <c r="B3" s="105" t="s">
        <v>27</v>
      </c>
      <c r="C3" s="69" t="s">
        <v>109</v>
      </c>
      <c r="D3" s="44" t="s">
        <v>108</v>
      </c>
      <c r="E3" s="45">
        <v>4200000</v>
      </c>
      <c r="F3" s="86">
        <v>4200000</v>
      </c>
      <c r="G3" s="90">
        <v>0</v>
      </c>
      <c r="H3" s="90"/>
      <c r="I3" s="90"/>
      <c r="J3" s="90"/>
      <c r="K3" s="88">
        <f>F3-SUM(G3:J3)</f>
        <v>4200000</v>
      </c>
      <c r="L3" s="95" t="s">
        <v>110</v>
      </c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>
        <f>SUM(M3:X3)</f>
        <v>0</v>
      </c>
      <c r="Z3" s="31" t="e">
        <f>F3+#REF!-Y3</f>
        <v>#REF!</v>
      </c>
      <c r="AA3" s="32" t="e">
        <f>E3+#REF!-Y3</f>
        <v>#REF!</v>
      </c>
      <c r="AB3" s="52"/>
      <c r="AG3" s="102"/>
      <c r="AH3" s="102"/>
      <c r="AI3" s="103"/>
      <c r="AJ3" s="103"/>
      <c r="AK3" s="103"/>
      <c r="AL3" s="103"/>
      <c r="AM3" s="103"/>
      <c r="AN3" s="103"/>
      <c r="AO3" s="103"/>
      <c r="AP3" s="103"/>
      <c r="AQ3" s="103"/>
      <c r="AR3" s="103"/>
      <c r="AS3" s="103"/>
      <c r="AT3" s="103"/>
      <c r="AU3" s="103"/>
      <c r="AV3" s="103"/>
      <c r="AW3" s="103"/>
    </row>
    <row r="4" spans="2:49" ht="39.75" customHeight="1" x14ac:dyDescent="0.3">
      <c r="B4" s="106"/>
      <c r="C4" s="118" t="s">
        <v>1</v>
      </c>
      <c r="D4" s="119"/>
      <c r="E4" s="38">
        <f>SUM(E3:E3)</f>
        <v>4200000</v>
      </c>
      <c r="F4" s="87">
        <f>SUM(F3:F3)</f>
        <v>4200000</v>
      </c>
      <c r="G4" s="89">
        <f t="shared" ref="G4:K4" si="0">SUM(G3:G3)</f>
        <v>0</v>
      </c>
      <c r="H4" s="89"/>
      <c r="I4" s="89"/>
      <c r="J4" s="89"/>
      <c r="K4" s="89">
        <f t="shared" si="0"/>
        <v>4200000</v>
      </c>
      <c r="L4" s="96"/>
      <c r="M4" s="33">
        <f t="shared" ref="M4:AA4" si="1">SUM(M3:M3)</f>
        <v>0</v>
      </c>
      <c r="N4" s="33">
        <f t="shared" si="1"/>
        <v>0</v>
      </c>
      <c r="O4" s="33">
        <f t="shared" si="1"/>
        <v>0</v>
      </c>
      <c r="P4" s="33">
        <f t="shared" si="1"/>
        <v>0</v>
      </c>
      <c r="Q4" s="33">
        <f t="shared" si="1"/>
        <v>0</v>
      </c>
      <c r="R4" s="33">
        <f t="shared" si="1"/>
        <v>0</v>
      </c>
      <c r="S4" s="33">
        <f t="shared" si="1"/>
        <v>0</v>
      </c>
      <c r="T4" s="33">
        <f t="shared" si="1"/>
        <v>0</v>
      </c>
      <c r="U4" s="33">
        <f t="shared" si="1"/>
        <v>0</v>
      </c>
      <c r="V4" s="33">
        <f t="shared" si="1"/>
        <v>0</v>
      </c>
      <c r="W4" s="33">
        <f t="shared" si="1"/>
        <v>0</v>
      </c>
      <c r="X4" s="33">
        <f t="shared" si="1"/>
        <v>0</v>
      </c>
      <c r="Y4" s="33">
        <f t="shared" si="1"/>
        <v>0</v>
      </c>
      <c r="Z4" s="33" t="e">
        <f t="shared" si="1"/>
        <v>#REF!</v>
      </c>
      <c r="AA4" s="33" t="e">
        <f t="shared" si="1"/>
        <v>#REF!</v>
      </c>
      <c r="AB4" s="52">
        <f>+Y4/F4</f>
        <v>0</v>
      </c>
      <c r="AG4" s="102"/>
      <c r="AH4" s="102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</row>
    <row r="5" spans="2:49" ht="39.75" customHeight="1" x14ac:dyDescent="0.3">
      <c r="B5" s="104" t="s">
        <v>26</v>
      </c>
      <c r="C5" s="101" t="s">
        <v>74</v>
      </c>
      <c r="D5" s="44" t="s">
        <v>111</v>
      </c>
      <c r="E5" s="45">
        <v>3200000</v>
      </c>
      <c r="F5" s="86">
        <v>3200000</v>
      </c>
      <c r="G5" s="88">
        <v>140000</v>
      </c>
      <c r="H5" s="88"/>
      <c r="I5" s="88"/>
      <c r="J5" s="88"/>
      <c r="K5" s="88">
        <f>F5-SUM(G5:J5)</f>
        <v>3060000</v>
      </c>
      <c r="L5" s="95" t="s">
        <v>117</v>
      </c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>
        <f t="shared" ref="Y5" si="2">SUM(M5:X5)</f>
        <v>0</v>
      </c>
      <c r="Z5" s="31" t="e">
        <f>F5+#REF!-Y5</f>
        <v>#REF!</v>
      </c>
      <c r="AA5" s="32" t="e">
        <f>E5+#REF!-Y5</f>
        <v>#REF!</v>
      </c>
      <c r="AB5" s="52"/>
      <c r="AG5" s="102"/>
      <c r="AH5" s="102"/>
      <c r="AI5" s="103"/>
      <c r="AJ5" s="103"/>
      <c r="AK5" s="103"/>
      <c r="AL5" s="103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103"/>
    </row>
    <row r="6" spans="2:49" ht="39.75" customHeight="1" x14ac:dyDescent="0.3">
      <c r="B6" s="106"/>
      <c r="C6" s="118" t="s">
        <v>1</v>
      </c>
      <c r="D6" s="119"/>
      <c r="E6" s="38">
        <f>SUM(E5:E5)</f>
        <v>3200000</v>
      </c>
      <c r="F6" s="87">
        <f>SUM(F5:F5)</f>
        <v>3200000</v>
      </c>
      <c r="G6" s="89">
        <f>SUM(G5:G5)</f>
        <v>140000</v>
      </c>
      <c r="H6" s="89"/>
      <c r="I6" s="89"/>
      <c r="J6" s="89"/>
      <c r="K6" s="89">
        <f>SUM(K5:K5)</f>
        <v>3060000</v>
      </c>
      <c r="L6" s="96"/>
      <c r="M6" s="33">
        <f>SUM(M5:M5)</f>
        <v>0</v>
      </c>
      <c r="N6" s="33">
        <f>SUM(N5:N5)</f>
        <v>0</v>
      </c>
      <c r="O6" s="33">
        <f>SUM(O5:O5)</f>
        <v>0</v>
      </c>
      <c r="P6" s="33">
        <f>SUM(P5:P5)</f>
        <v>0</v>
      </c>
      <c r="Q6" s="33">
        <f>SUM(Q5:Q5)</f>
        <v>0</v>
      </c>
      <c r="R6" s="33">
        <f>SUM(R5:R5)</f>
        <v>0</v>
      </c>
      <c r="S6" s="33">
        <f>SUM(S5:S5)</f>
        <v>0</v>
      </c>
      <c r="T6" s="33">
        <f>SUM(T5:T5)</f>
        <v>0</v>
      </c>
      <c r="U6" s="33">
        <f>SUM(U5:U5)</f>
        <v>0</v>
      </c>
      <c r="V6" s="33">
        <f>SUM(V5:V5)</f>
        <v>0</v>
      </c>
      <c r="W6" s="33">
        <f>SUM(W5:W5)</f>
        <v>0</v>
      </c>
      <c r="X6" s="33">
        <f>SUM(X5:X5)</f>
        <v>0</v>
      </c>
      <c r="Y6" s="33">
        <f>SUM(Y5:Y5)</f>
        <v>0</v>
      </c>
      <c r="Z6" s="33" t="e">
        <f>SUM(Z5:Z5)</f>
        <v>#REF!</v>
      </c>
      <c r="AA6" s="33" t="e">
        <f>SUM(AA5:AA5)</f>
        <v>#REF!</v>
      </c>
      <c r="AB6" s="52">
        <f>+Y6/F6</f>
        <v>0</v>
      </c>
    </row>
    <row r="7" spans="2:49" ht="39.75" customHeight="1" x14ac:dyDescent="0.3">
      <c r="B7" s="105" t="s">
        <v>114</v>
      </c>
      <c r="C7" s="116" t="s">
        <v>74</v>
      </c>
      <c r="D7" s="44" t="s">
        <v>115</v>
      </c>
      <c r="E7" s="45">
        <v>1320000</v>
      </c>
      <c r="F7" s="86">
        <v>1320000</v>
      </c>
      <c r="G7" s="88">
        <v>297000</v>
      </c>
      <c r="H7" s="88"/>
      <c r="I7" s="88"/>
      <c r="J7" s="88"/>
      <c r="K7" s="88">
        <f t="shared" ref="K7:K8" si="3">F7-SUM(G7:J7)</f>
        <v>1023000</v>
      </c>
      <c r="L7" s="95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>
        <f t="shared" ref="Y7:Y8" si="4">SUM(M7:X7)</f>
        <v>0</v>
      </c>
      <c r="Z7" s="31" t="e">
        <f>F7+#REF!-Y7</f>
        <v>#REF!</v>
      </c>
      <c r="AA7" s="32" t="e">
        <f>E7+#REF!-Y7</f>
        <v>#REF!</v>
      </c>
      <c r="AB7" s="52"/>
    </row>
    <row r="8" spans="2:49" ht="39.75" customHeight="1" x14ac:dyDescent="0.3">
      <c r="B8" s="105"/>
      <c r="C8" s="117"/>
      <c r="D8" s="44" t="s">
        <v>116</v>
      </c>
      <c r="E8" s="45">
        <v>600000</v>
      </c>
      <c r="F8" s="86">
        <v>600000</v>
      </c>
      <c r="G8" s="88">
        <f>60920*3</f>
        <v>182760</v>
      </c>
      <c r="H8" s="88"/>
      <c r="I8" s="88"/>
      <c r="J8" s="88"/>
      <c r="K8" s="88">
        <f t="shared" si="3"/>
        <v>417240</v>
      </c>
      <c r="L8" s="95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>
        <f t="shared" si="4"/>
        <v>0</v>
      </c>
      <c r="Z8" s="31" t="e">
        <f>F8+#REF!-Y8</f>
        <v>#REF!</v>
      </c>
      <c r="AA8" s="31" t="e">
        <f>E8+#REF!-Y8</f>
        <v>#REF!</v>
      </c>
      <c r="AB8" s="52"/>
    </row>
    <row r="9" spans="2:49" s="2" customFormat="1" ht="39.75" customHeight="1" x14ac:dyDescent="0.3">
      <c r="B9" s="106"/>
      <c r="C9" s="118" t="s">
        <v>1</v>
      </c>
      <c r="D9" s="119"/>
      <c r="E9" s="38">
        <f>SUM(E7:E8)</f>
        <v>1920000</v>
      </c>
      <c r="F9" s="87">
        <f>SUM(F7:F8)</f>
        <v>1920000</v>
      </c>
      <c r="G9" s="89">
        <f t="shared" ref="G9:K9" si="5">SUM(G7:G8)</f>
        <v>479760</v>
      </c>
      <c r="H9" s="89"/>
      <c r="I9" s="89"/>
      <c r="J9" s="89"/>
      <c r="K9" s="89">
        <f t="shared" si="5"/>
        <v>1440240</v>
      </c>
      <c r="L9" s="96"/>
      <c r="M9" s="33">
        <f t="shared" ref="M9:AA9" si="6">SUM(M7:M8)</f>
        <v>0</v>
      </c>
      <c r="N9" s="33">
        <f t="shared" si="6"/>
        <v>0</v>
      </c>
      <c r="O9" s="33">
        <f t="shared" si="6"/>
        <v>0</v>
      </c>
      <c r="P9" s="33">
        <f t="shared" si="6"/>
        <v>0</v>
      </c>
      <c r="Q9" s="33">
        <f t="shared" si="6"/>
        <v>0</v>
      </c>
      <c r="R9" s="33">
        <f t="shared" si="6"/>
        <v>0</v>
      </c>
      <c r="S9" s="33">
        <f t="shared" si="6"/>
        <v>0</v>
      </c>
      <c r="T9" s="33">
        <f t="shared" si="6"/>
        <v>0</v>
      </c>
      <c r="U9" s="33">
        <f t="shared" si="6"/>
        <v>0</v>
      </c>
      <c r="V9" s="33">
        <f t="shared" si="6"/>
        <v>0</v>
      </c>
      <c r="W9" s="33">
        <f t="shared" si="6"/>
        <v>0</v>
      </c>
      <c r="X9" s="33">
        <f t="shared" si="6"/>
        <v>0</v>
      </c>
      <c r="Y9" s="33">
        <f t="shared" si="6"/>
        <v>0</v>
      </c>
      <c r="Z9" s="33" t="e">
        <f t="shared" si="6"/>
        <v>#REF!</v>
      </c>
      <c r="AA9" s="33" t="e">
        <f t="shared" si="6"/>
        <v>#REF!</v>
      </c>
      <c r="AB9" s="52">
        <f>+Y9/F9</f>
        <v>0</v>
      </c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</row>
    <row r="10" spans="2:49" s="14" customFormat="1" ht="39.75" customHeight="1" thickBot="1" x14ac:dyDescent="0.35">
      <c r="B10" s="109" t="s">
        <v>5</v>
      </c>
      <c r="C10" s="120"/>
      <c r="D10" s="110"/>
      <c r="E10" s="49">
        <f>E4+E6+E9</f>
        <v>9320000</v>
      </c>
      <c r="F10" s="92">
        <f>F4+F6+F9</f>
        <v>9320000</v>
      </c>
      <c r="G10" s="93">
        <f>G4+G6+G9</f>
        <v>619760</v>
      </c>
      <c r="H10" s="93"/>
      <c r="I10" s="93"/>
      <c r="J10" s="93"/>
      <c r="K10" s="93">
        <f>K4+K6+K9</f>
        <v>8700240</v>
      </c>
      <c r="L10" s="97"/>
      <c r="M10" s="26" t="e">
        <f>+#REF!+M4+M6+M9+#REF!+#REF!+#REF!+#REF!</f>
        <v>#REF!</v>
      </c>
      <c r="N10" s="26" t="e">
        <f>+#REF!+N4+N6+N9+#REF!+#REF!+#REF!+#REF!</f>
        <v>#REF!</v>
      </c>
      <c r="O10" s="26" t="e">
        <f>+#REF!+O4+O6+O9+#REF!+#REF!+#REF!+#REF!</f>
        <v>#REF!</v>
      </c>
      <c r="P10" s="26" t="e">
        <f>+#REF!+P4+P6+P9+#REF!+#REF!+#REF!+#REF!</f>
        <v>#REF!</v>
      </c>
      <c r="Q10" s="26" t="e">
        <f>+#REF!+Q4+Q6+Q9+#REF!+#REF!+#REF!+#REF!</f>
        <v>#REF!</v>
      </c>
      <c r="R10" s="26" t="e">
        <f>+#REF!+R4+R6+R9+#REF!+#REF!+#REF!+#REF!</f>
        <v>#REF!</v>
      </c>
      <c r="S10" s="26" t="e">
        <f>+#REF!+S4+S6+S9+#REF!+#REF!+#REF!+#REF!</f>
        <v>#REF!</v>
      </c>
      <c r="T10" s="26" t="e">
        <f>+#REF!+T4+T6+T9+#REF!+#REF!+#REF!+#REF!</f>
        <v>#REF!</v>
      </c>
      <c r="U10" s="26" t="e">
        <f>+#REF!+U4+U6+U9+#REF!+#REF!+#REF!+#REF!</f>
        <v>#REF!</v>
      </c>
      <c r="V10" s="26" t="e">
        <f>+#REF!+V4+V6+V9+#REF!+#REF!+#REF!+#REF!</f>
        <v>#REF!</v>
      </c>
      <c r="W10" s="26" t="e">
        <f>+#REF!+W4+W6+W9+#REF!+#REF!+#REF!+#REF!</f>
        <v>#REF!</v>
      </c>
      <c r="X10" s="26" t="e">
        <f>+#REF!+X4+X6+X9+#REF!+#REF!+#REF!+#REF!</f>
        <v>#REF!</v>
      </c>
      <c r="Y10" s="26" t="e">
        <f>+#REF!+Y4+Y6+Y9+#REF!+#REF!+#REF!+#REF!</f>
        <v>#REF!</v>
      </c>
      <c r="Z10" s="36" t="e">
        <f>+#REF!+Z4+Z6+Z9+#REF!+#REF!+#REF!+#REF!</f>
        <v>#REF!</v>
      </c>
      <c r="AA10" s="27" t="e">
        <f>+#REF!+AA4+AA6+AA9+#REF!+#REF!+#REF!+#REF!</f>
        <v>#REF!</v>
      </c>
      <c r="AB10" s="52" t="e">
        <f>+Y10/F10</f>
        <v>#REF!</v>
      </c>
      <c r="AC10" s="13"/>
      <c r="AD10" s="13"/>
      <c r="AE10" s="13"/>
      <c r="AF10" s="13"/>
      <c r="AG10" s="13"/>
      <c r="AH10" s="13"/>
    </row>
    <row r="11" spans="2:49" x14ac:dyDescent="0.3">
      <c r="F11" s="15"/>
      <c r="AB11" s="52"/>
    </row>
    <row r="12" spans="2:49" x14ac:dyDescent="0.3">
      <c r="G12" s="16"/>
      <c r="H12" s="16"/>
      <c r="I12" s="16"/>
      <c r="J12" s="16"/>
      <c r="K12" s="16"/>
      <c r="L12" s="99"/>
      <c r="AA12" s="3"/>
    </row>
    <row r="13" spans="2:49" x14ac:dyDescent="0.3">
      <c r="F13" s="15"/>
      <c r="G13" s="16"/>
      <c r="H13" s="16"/>
      <c r="I13" s="16"/>
      <c r="J13" s="16"/>
      <c r="K13" s="16"/>
      <c r="L13" s="99"/>
      <c r="AA13" s="3"/>
    </row>
    <row r="14" spans="2:49" x14ac:dyDescent="0.3">
      <c r="D14" s="16"/>
      <c r="E14" s="16"/>
      <c r="F14" s="16"/>
      <c r="G14" s="16"/>
      <c r="H14" s="16"/>
      <c r="I14" s="16"/>
      <c r="J14" s="16"/>
      <c r="K14" s="16"/>
      <c r="L14" s="99"/>
      <c r="V14" s="3"/>
      <c r="W14" s="3"/>
      <c r="X14" s="3"/>
      <c r="Y14" s="3"/>
      <c r="Z14" s="3"/>
      <c r="AA14" s="3"/>
    </row>
    <row r="15" spans="2:49" x14ac:dyDescent="0.3">
      <c r="D15" s="16"/>
      <c r="E15" s="16"/>
      <c r="F15" s="16"/>
      <c r="G15" s="16"/>
      <c r="H15" s="16"/>
      <c r="I15" s="16"/>
      <c r="J15" s="16"/>
      <c r="K15" s="16"/>
      <c r="L15" s="99"/>
      <c r="V15" s="3"/>
      <c r="W15" s="3"/>
      <c r="X15" s="3"/>
      <c r="Y15" s="3"/>
      <c r="Z15" s="3"/>
      <c r="AA15" s="3"/>
    </row>
    <row r="16" spans="2:49" x14ac:dyDescent="0.3">
      <c r="D16" s="16"/>
      <c r="E16" s="16"/>
      <c r="F16" s="16"/>
      <c r="G16" s="16"/>
      <c r="H16" s="16"/>
      <c r="I16" s="16"/>
      <c r="J16" s="16"/>
      <c r="K16" s="16"/>
      <c r="L16" s="99"/>
      <c r="V16" s="3"/>
      <c r="W16" s="3"/>
      <c r="X16" s="3"/>
      <c r="Y16" s="3"/>
      <c r="Z16" s="3"/>
      <c r="AA16" s="3"/>
    </row>
    <row r="17" spans="2:46" x14ac:dyDescent="0.3">
      <c r="D17" s="16"/>
      <c r="E17" s="16"/>
      <c r="F17" s="16"/>
      <c r="G17" s="16"/>
      <c r="H17" s="16"/>
      <c r="I17" s="16"/>
      <c r="J17" s="16"/>
      <c r="K17" s="16"/>
      <c r="L17" s="99"/>
      <c r="V17" s="3"/>
      <c r="W17" s="3"/>
      <c r="X17" s="3"/>
      <c r="Y17" s="3"/>
      <c r="Z17" s="3"/>
      <c r="AA17" s="3"/>
    </row>
    <row r="18" spans="2:46" x14ac:dyDescent="0.3">
      <c r="D18" s="16"/>
      <c r="E18" s="16"/>
      <c r="F18" s="16"/>
      <c r="G18" s="16"/>
      <c r="H18" s="16"/>
      <c r="I18" s="16"/>
      <c r="J18" s="16"/>
      <c r="K18" s="16"/>
      <c r="L18" s="99"/>
      <c r="V18" s="3"/>
      <c r="W18" s="3"/>
      <c r="X18" s="3"/>
      <c r="Y18" s="3"/>
      <c r="Z18" s="3"/>
      <c r="AA18" s="3"/>
    </row>
    <row r="19" spans="2:46" x14ac:dyDescent="0.3">
      <c r="D19" s="16"/>
      <c r="E19" s="16"/>
      <c r="F19" s="16"/>
      <c r="G19" s="16"/>
      <c r="H19" s="16"/>
      <c r="I19" s="16"/>
      <c r="J19" s="16"/>
      <c r="K19" s="16"/>
      <c r="L19" s="99"/>
      <c r="V19" s="3"/>
      <c r="W19" s="3"/>
      <c r="X19" s="3"/>
      <c r="Y19" s="3"/>
      <c r="Z19" s="3"/>
      <c r="AA19" s="3"/>
    </row>
    <row r="20" spans="2:46" x14ac:dyDescent="0.3">
      <c r="D20" s="16"/>
      <c r="E20" s="16"/>
      <c r="F20" s="16"/>
      <c r="G20" s="16"/>
      <c r="H20" s="16"/>
      <c r="I20" s="16"/>
      <c r="J20" s="16"/>
      <c r="K20" s="16"/>
      <c r="L20" s="99"/>
      <c r="V20" s="3"/>
      <c r="W20" s="3"/>
      <c r="X20" s="3"/>
      <c r="Y20" s="3"/>
      <c r="Z20" s="3"/>
      <c r="AA20" s="3"/>
    </row>
    <row r="21" spans="2:46" s="2" customFormat="1" x14ac:dyDescent="0.3">
      <c r="B21" s="3"/>
      <c r="C21" s="3"/>
      <c r="D21" s="16"/>
      <c r="E21" s="16"/>
      <c r="F21" s="16"/>
      <c r="G21" s="16"/>
      <c r="H21" s="16"/>
      <c r="I21" s="16"/>
      <c r="J21" s="16"/>
      <c r="K21" s="16"/>
      <c r="L21" s="99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3"/>
      <c r="X21" s="3"/>
      <c r="Y21" s="3"/>
      <c r="Z21" s="3"/>
      <c r="AA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</row>
    <row r="22" spans="2:46" s="2" customFormat="1" x14ac:dyDescent="0.3">
      <c r="B22" s="3"/>
      <c r="C22" s="3"/>
      <c r="D22" s="16"/>
      <c r="E22" s="16"/>
      <c r="F22" s="16"/>
      <c r="G22" s="16"/>
      <c r="H22" s="16"/>
      <c r="I22" s="16"/>
      <c r="J22" s="16"/>
      <c r="K22" s="16"/>
      <c r="L22" s="99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3"/>
      <c r="X22" s="3"/>
      <c r="Y22" s="3"/>
      <c r="Z22" s="3"/>
      <c r="AA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</row>
    <row r="23" spans="2:46" s="2" customFormat="1" x14ac:dyDescent="0.3">
      <c r="B23" s="3"/>
      <c r="C23" s="3"/>
      <c r="D23" s="16"/>
      <c r="E23" s="16"/>
      <c r="F23" s="16"/>
      <c r="G23" s="16"/>
      <c r="H23" s="16"/>
      <c r="I23" s="16"/>
      <c r="J23" s="16"/>
      <c r="K23" s="16"/>
      <c r="L23" s="99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3"/>
      <c r="X23" s="3"/>
      <c r="Y23" s="3"/>
      <c r="Z23" s="3"/>
      <c r="AA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</row>
    <row r="24" spans="2:46" s="2" customFormat="1" x14ac:dyDescent="0.3">
      <c r="B24" s="3"/>
      <c r="C24" s="3"/>
      <c r="D24" s="16"/>
      <c r="E24" s="16"/>
      <c r="F24" s="16"/>
      <c r="G24" s="16"/>
      <c r="H24" s="16"/>
      <c r="I24" s="16"/>
      <c r="J24" s="16"/>
      <c r="K24" s="16"/>
      <c r="L24" s="99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3"/>
      <c r="X24" s="3"/>
      <c r="Y24" s="3"/>
      <c r="Z24" s="3"/>
      <c r="AA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</row>
    <row r="25" spans="2:46" s="2" customFormat="1" x14ac:dyDescent="0.3">
      <c r="B25" s="3"/>
      <c r="C25" s="3"/>
      <c r="D25" s="16"/>
      <c r="E25" s="16"/>
      <c r="F25" s="16"/>
      <c r="G25" s="16"/>
      <c r="H25" s="16"/>
      <c r="I25" s="16"/>
      <c r="J25" s="16"/>
      <c r="K25" s="16"/>
      <c r="L25" s="99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3"/>
      <c r="X25" s="3"/>
      <c r="Y25" s="3"/>
      <c r="Z25" s="3"/>
      <c r="AA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</row>
    <row r="26" spans="2:46" s="2" customFormat="1" x14ac:dyDescent="0.3">
      <c r="B26" s="3"/>
      <c r="C26" s="3"/>
      <c r="D26" s="16"/>
      <c r="E26" s="16"/>
      <c r="F26" s="16"/>
      <c r="G26" s="16"/>
      <c r="H26" s="16"/>
      <c r="I26" s="16"/>
      <c r="J26" s="16"/>
      <c r="K26" s="16"/>
      <c r="L26" s="99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3"/>
      <c r="X26" s="3"/>
      <c r="Y26" s="3"/>
      <c r="Z26" s="3"/>
      <c r="AA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</row>
    <row r="27" spans="2:46" s="2" customFormat="1" x14ac:dyDescent="0.3">
      <c r="B27" s="3"/>
      <c r="C27" s="3"/>
      <c r="D27" s="16"/>
      <c r="E27" s="16"/>
      <c r="F27" s="16"/>
      <c r="G27" s="16"/>
      <c r="H27" s="16"/>
      <c r="I27" s="16"/>
      <c r="J27" s="16"/>
      <c r="K27" s="16"/>
      <c r="L27" s="99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3"/>
      <c r="X27" s="3"/>
      <c r="Y27" s="3"/>
      <c r="Z27" s="3"/>
      <c r="AA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</row>
    <row r="28" spans="2:46" s="2" customFormat="1" x14ac:dyDescent="0.3">
      <c r="B28" s="3"/>
      <c r="C28" s="3"/>
      <c r="D28" s="16"/>
      <c r="E28" s="16"/>
      <c r="F28" s="16"/>
      <c r="G28" s="16"/>
      <c r="H28" s="16"/>
      <c r="I28" s="16"/>
      <c r="J28" s="16"/>
      <c r="K28" s="16"/>
      <c r="L28" s="99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3"/>
      <c r="X28" s="3"/>
      <c r="Y28" s="3"/>
      <c r="Z28" s="3"/>
      <c r="AA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</row>
  </sheetData>
  <mergeCells count="10">
    <mergeCell ref="C2:D2"/>
    <mergeCell ref="C4:D4"/>
    <mergeCell ref="B10:D10"/>
    <mergeCell ref="B1:AA1"/>
    <mergeCell ref="B3:B4"/>
    <mergeCell ref="B5:B6"/>
    <mergeCell ref="C6:D6"/>
    <mergeCell ref="C9:D9"/>
    <mergeCell ref="B7:B9"/>
    <mergeCell ref="C7:C8"/>
  </mergeCells>
  <phoneticPr fontId="3" type="noConversion"/>
  <pageMargins left="0.25" right="0.25" top="0.75" bottom="0.75" header="0.3" footer="0.3"/>
  <pageSetup paperSize="9" scale="3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70C2E-824A-42E3-884E-EF85AFEE937D}">
  <sheetPr>
    <tabColor rgb="FF00B0F0"/>
  </sheetPr>
  <dimension ref="B2:N26"/>
  <sheetViews>
    <sheetView workbookViewId="0">
      <selection activeCell="B22" sqref="B22:B34"/>
    </sheetView>
  </sheetViews>
  <sheetFormatPr defaultRowHeight="16.5" x14ac:dyDescent="0.3"/>
  <cols>
    <col min="1" max="1" width="4.5" customWidth="1"/>
    <col min="2" max="2" width="15.125" style="70" bestFit="1" customWidth="1"/>
    <col min="3" max="4" width="15.625" style="70" customWidth="1"/>
    <col min="5" max="5" width="15.625" customWidth="1"/>
    <col min="6" max="6" width="1.625" customWidth="1"/>
    <col min="7" max="9" width="15.625" style="70" customWidth="1"/>
    <col min="10" max="12" width="14.5" customWidth="1"/>
    <col min="13" max="13" width="9.375" bestFit="1" customWidth="1"/>
  </cols>
  <sheetData>
    <row r="2" spans="2:14" ht="26.25" customHeight="1" x14ac:dyDescent="0.3">
      <c r="B2" s="121" t="s">
        <v>84</v>
      </c>
      <c r="C2" s="121" t="s">
        <v>78</v>
      </c>
      <c r="D2" s="121"/>
      <c r="E2" s="121"/>
      <c r="G2" s="122" t="s">
        <v>82</v>
      </c>
      <c r="H2" s="123"/>
      <c r="I2" s="124"/>
    </row>
    <row r="3" spans="2:14" ht="26.25" customHeight="1" x14ac:dyDescent="0.3">
      <c r="B3" s="121"/>
      <c r="C3" s="74" t="s">
        <v>85</v>
      </c>
      <c r="D3" s="74" t="s">
        <v>86</v>
      </c>
      <c r="E3" s="74" t="s">
        <v>81</v>
      </c>
      <c r="G3" s="74" t="s">
        <v>87</v>
      </c>
      <c r="H3" s="74" t="s">
        <v>88</v>
      </c>
      <c r="I3" s="74" t="s">
        <v>83</v>
      </c>
    </row>
    <row r="4" spans="2:14" ht="30" customHeight="1" x14ac:dyDescent="0.3">
      <c r="B4" s="71" t="s">
        <v>32</v>
      </c>
      <c r="C4" s="72">
        <v>104591</v>
      </c>
      <c r="D4" s="72">
        <v>70060</v>
      </c>
      <c r="E4" s="73">
        <f>+D4/C4</f>
        <v>0.66984730999799214</v>
      </c>
      <c r="G4" s="72" t="e">
        <f>+('예산현황(26.3.31)'!#REF!+'예산현황(26.3.31)'!#REF!+'예산현황(26.3.31)'!#REF!)/1000</f>
        <v>#REF!</v>
      </c>
      <c r="H4" s="72" t="e">
        <f>+('예산현황(26.3.31)'!#REF!+'예산현황(26.3.31)'!#REF!+'예산현황(26.3.31)'!#REF!+'예산현황(26.3.31)'!#REF!)/1000</f>
        <v>#REF!</v>
      </c>
      <c r="I4" s="72" t="e">
        <f t="shared" ref="I4:I12" si="0">+G4+H4</f>
        <v>#REF!</v>
      </c>
    </row>
    <row r="5" spans="2:14" ht="30" customHeight="1" x14ac:dyDescent="0.3">
      <c r="B5" s="71" t="s">
        <v>28</v>
      </c>
      <c r="C5" s="72">
        <v>2000</v>
      </c>
      <c r="D5" s="72">
        <v>1360</v>
      </c>
      <c r="E5" s="73">
        <f t="shared" ref="E5:E12" si="1">+D5/C5</f>
        <v>0.68</v>
      </c>
      <c r="G5" s="72">
        <f>+('예산현황(26.3.31)'!F3)/1000</f>
        <v>4200</v>
      </c>
      <c r="H5" s="72" t="e">
        <f>+('예산현황(26.3.31)'!#REF!+'예산현황(26.3.31)'!#REF!)/1000</f>
        <v>#REF!</v>
      </c>
      <c r="I5" s="72" t="e">
        <f t="shared" si="0"/>
        <v>#REF!</v>
      </c>
    </row>
    <row r="6" spans="2:14" ht="30" customHeight="1" x14ac:dyDescent="0.3">
      <c r="B6" s="71" t="s">
        <v>26</v>
      </c>
      <c r="C6" s="72">
        <v>5700</v>
      </c>
      <c r="D6" s="72">
        <v>2996</v>
      </c>
      <c r="E6" s="73">
        <f t="shared" si="1"/>
        <v>0.52561403508771931</v>
      </c>
      <c r="G6" s="72" t="e">
        <f>+('예산현황(26.3.31)'!F5+'예산현황(26.3.31)'!#REF!+'예산현황(26.3.31)'!#REF!)/1000</f>
        <v>#REF!</v>
      </c>
      <c r="H6" s="72" t="e">
        <f>+'예산현황(26.3.31)'!#REF!/1000</f>
        <v>#REF!</v>
      </c>
      <c r="I6" s="72" t="e">
        <f t="shared" si="0"/>
        <v>#REF!</v>
      </c>
    </row>
    <row r="7" spans="2:14" ht="30" customHeight="1" x14ac:dyDescent="0.3">
      <c r="B7" s="71" t="s">
        <v>30</v>
      </c>
      <c r="C7" s="72">
        <v>1000</v>
      </c>
      <c r="D7" s="72">
        <v>820</v>
      </c>
      <c r="E7" s="73">
        <f t="shared" si="1"/>
        <v>0.82</v>
      </c>
      <c r="G7" s="72">
        <f>+('예산현황(26.3.31)'!F7+'예산현황(26.3.31)'!F8)/1000</f>
        <v>1920</v>
      </c>
      <c r="H7" s="72" t="e">
        <f>+('예산현황(26.3.31)'!#REF!)/1000</f>
        <v>#REF!</v>
      </c>
      <c r="I7" s="72" t="e">
        <f t="shared" si="0"/>
        <v>#REF!</v>
      </c>
    </row>
    <row r="8" spans="2:14" ht="30" customHeight="1" x14ac:dyDescent="0.3">
      <c r="B8" s="71" t="s">
        <v>79</v>
      </c>
      <c r="C8" s="72">
        <v>5000</v>
      </c>
      <c r="D8" s="72">
        <v>4661</v>
      </c>
      <c r="E8" s="73">
        <f t="shared" si="1"/>
        <v>0.93220000000000003</v>
      </c>
      <c r="G8" s="72" t="e">
        <f>+('예산현황(26.3.31)'!#REF!+'예산현황(26.3.31)'!#REF!+'예산현황(26.3.31)'!#REF!)/1000</f>
        <v>#REF!</v>
      </c>
      <c r="H8" s="72">
        <v>0</v>
      </c>
      <c r="I8" s="72" t="e">
        <f t="shared" si="0"/>
        <v>#REF!</v>
      </c>
    </row>
    <row r="9" spans="2:14" ht="30" customHeight="1" x14ac:dyDescent="0.3">
      <c r="B9" s="71" t="s">
        <v>77</v>
      </c>
      <c r="C9" s="72">
        <v>2880</v>
      </c>
      <c r="D9" s="72">
        <v>1978</v>
      </c>
      <c r="E9" s="73">
        <f t="shared" si="1"/>
        <v>0.68680555555555556</v>
      </c>
      <c r="G9" s="72" t="e">
        <f>+('예산현황(26.3.31)'!#REF!/1000)</f>
        <v>#REF!</v>
      </c>
      <c r="H9" s="72" t="e">
        <f>+'예산현황(26.3.31)'!#REF!/1000</f>
        <v>#REF!</v>
      </c>
      <c r="I9" s="72" t="e">
        <f t="shared" si="0"/>
        <v>#REF!</v>
      </c>
    </row>
    <row r="10" spans="2:14" ht="30" customHeight="1" x14ac:dyDescent="0.3">
      <c r="B10" s="71" t="s">
        <v>75</v>
      </c>
      <c r="C10" s="72">
        <v>4000</v>
      </c>
      <c r="D10" s="72">
        <v>2160</v>
      </c>
      <c r="E10" s="73">
        <f t="shared" si="1"/>
        <v>0.54</v>
      </c>
      <c r="G10" s="72" t="e">
        <f>+'예산현황(26.3.31)'!#REF!/1000</f>
        <v>#REF!</v>
      </c>
      <c r="H10" s="72" t="e">
        <f>+'예산현황(26.3.31)'!#REF!/1000</f>
        <v>#REF!</v>
      </c>
      <c r="I10" s="72" t="e">
        <f t="shared" si="0"/>
        <v>#REF!</v>
      </c>
    </row>
    <row r="11" spans="2:14" ht="30" customHeight="1" x14ac:dyDescent="0.3">
      <c r="B11" s="71" t="s">
        <v>76</v>
      </c>
      <c r="C11" s="72">
        <v>4000</v>
      </c>
      <c r="D11" s="72">
        <v>700</v>
      </c>
      <c r="E11" s="73">
        <f t="shared" si="1"/>
        <v>0.17499999999999999</v>
      </c>
      <c r="G11" s="72" t="e">
        <f>+('예산현황(26.3.31)'!#REF!)/1000</f>
        <v>#REF!</v>
      </c>
      <c r="H11" s="72" t="e">
        <f>+('예산현황(26.3.31)'!#REF!+'예산현황(26.3.31)'!#REF!)/1000</f>
        <v>#REF!</v>
      </c>
      <c r="I11" s="72" t="e">
        <f t="shared" si="0"/>
        <v>#REF!</v>
      </c>
    </row>
    <row r="12" spans="2:14" ht="30" customHeight="1" x14ac:dyDescent="0.3">
      <c r="B12" s="75" t="s">
        <v>80</v>
      </c>
      <c r="C12" s="76">
        <f>SUM(C4:C11)</f>
        <v>129171</v>
      </c>
      <c r="D12" s="76">
        <f>SUM(D4:D11)</f>
        <v>84735</v>
      </c>
      <c r="E12" s="77">
        <f t="shared" si="1"/>
        <v>0.65599089578930259</v>
      </c>
      <c r="G12" s="76" t="e">
        <f>SUM(G4:G11)</f>
        <v>#REF!</v>
      </c>
      <c r="H12" s="76" t="e">
        <f>SUM(H4:H11)</f>
        <v>#REF!</v>
      </c>
      <c r="I12" s="76" t="e">
        <f t="shared" si="0"/>
        <v>#REF!</v>
      </c>
    </row>
    <row r="14" spans="2:14" ht="26.25" customHeight="1" x14ac:dyDescent="0.3">
      <c r="B14" s="121" t="s">
        <v>84</v>
      </c>
      <c r="C14" s="122" t="s">
        <v>97</v>
      </c>
      <c r="D14" s="123"/>
      <c r="E14" s="124"/>
      <c r="G14" s="122" t="s">
        <v>96</v>
      </c>
      <c r="H14" s="123"/>
      <c r="I14" s="123"/>
      <c r="J14" s="123"/>
      <c r="K14" s="123"/>
      <c r="L14" s="124"/>
    </row>
    <row r="15" spans="2:14" ht="26.25" customHeight="1" x14ac:dyDescent="0.3">
      <c r="B15" s="121"/>
      <c r="C15" s="78" t="s">
        <v>87</v>
      </c>
      <c r="D15" s="78" t="s">
        <v>88</v>
      </c>
      <c r="E15" s="78" t="s">
        <v>80</v>
      </c>
      <c r="G15" s="78" t="s">
        <v>89</v>
      </c>
      <c r="H15" s="78" t="s">
        <v>90</v>
      </c>
      <c r="I15" s="78" t="s">
        <v>91</v>
      </c>
      <c r="J15" s="78" t="s">
        <v>92</v>
      </c>
      <c r="K15" s="78" t="s">
        <v>93</v>
      </c>
      <c r="L15" s="78" t="s">
        <v>80</v>
      </c>
      <c r="M15" s="82" t="s">
        <v>98</v>
      </c>
      <c r="N15" s="82" t="s">
        <v>99</v>
      </c>
    </row>
    <row r="16" spans="2:14" ht="30" customHeight="1" x14ac:dyDescent="0.3">
      <c r="B16" s="71" t="s">
        <v>32</v>
      </c>
      <c r="C16" s="72">
        <v>53991</v>
      </c>
      <c r="D16" s="72">
        <v>50600</v>
      </c>
      <c r="E16" s="80">
        <f>SUM(C16:D16)</f>
        <v>104591</v>
      </c>
      <c r="G16" s="72">
        <f>+'예산현황(부서내부관리용)'!E6/1000</f>
        <v>53991</v>
      </c>
      <c r="H16" s="72">
        <f>+'예산현황(부서내부관리용)'!S6/1000</f>
        <v>8909.5499999999993</v>
      </c>
      <c r="I16" s="72"/>
      <c r="J16" s="72"/>
      <c r="K16" s="72"/>
      <c r="L16" s="72">
        <f>SUM(H16:K16)</f>
        <v>8909.5499999999993</v>
      </c>
      <c r="M16" s="83">
        <f>+G16-L16</f>
        <v>45081.45</v>
      </c>
      <c r="N16" s="84">
        <f>+L16/G16</f>
        <v>0.16501916986164358</v>
      </c>
    </row>
    <row r="17" spans="2:14" ht="30" customHeight="1" x14ac:dyDescent="0.3">
      <c r="B17" s="71" t="s">
        <v>28</v>
      </c>
      <c r="C17" s="72">
        <v>2000</v>
      </c>
      <c r="D17" s="72">
        <v>2000</v>
      </c>
      <c r="E17" s="80">
        <f t="shared" ref="E17:E26" si="2">SUM(C17:D17)</f>
        <v>4000</v>
      </c>
      <c r="G17" s="72">
        <f>+'예산현황(부서내부관리용)'!E8/1000</f>
        <v>2000</v>
      </c>
      <c r="H17" s="72">
        <f>+'예산현황(부서내부관리용)'!S8/1000</f>
        <v>0</v>
      </c>
      <c r="I17" s="72"/>
      <c r="J17" s="72"/>
      <c r="K17" s="72"/>
      <c r="L17" s="72">
        <f t="shared" ref="L17:L26" si="3">SUM(H17:K17)</f>
        <v>0</v>
      </c>
      <c r="M17" s="83">
        <f t="shared" ref="M17:M26" si="4">+G17-L17</f>
        <v>2000</v>
      </c>
      <c r="N17" s="84">
        <f t="shared" ref="N17:N26" si="5">+L17/G17</f>
        <v>0</v>
      </c>
    </row>
    <row r="18" spans="2:14" ht="30" customHeight="1" x14ac:dyDescent="0.3">
      <c r="B18" s="71" t="s">
        <v>94</v>
      </c>
      <c r="C18" s="72"/>
      <c r="D18" s="72"/>
      <c r="E18" s="80"/>
      <c r="G18" s="72">
        <f>+'예산현황(부서내부관리용)'!E10/1000</f>
        <v>1200</v>
      </c>
      <c r="H18" s="72">
        <f>+'예산현황(부서내부관리용)'!S10/1000</f>
        <v>356.4</v>
      </c>
      <c r="I18" s="72"/>
      <c r="J18" s="72"/>
      <c r="K18" s="72"/>
      <c r="L18" s="72">
        <f t="shared" si="3"/>
        <v>356.4</v>
      </c>
      <c r="M18" s="83">
        <f t="shared" si="4"/>
        <v>843.6</v>
      </c>
      <c r="N18" s="84">
        <f t="shared" si="5"/>
        <v>0.29699999999999999</v>
      </c>
    </row>
    <row r="19" spans="2:14" ht="30" customHeight="1" x14ac:dyDescent="0.3">
      <c r="B19" s="71" t="s">
        <v>26</v>
      </c>
      <c r="C19" s="72">
        <v>4500</v>
      </c>
      <c r="D19" s="72">
        <v>1200</v>
      </c>
      <c r="E19" s="80">
        <f t="shared" si="2"/>
        <v>5700</v>
      </c>
      <c r="G19" s="72">
        <f>+'예산현황(부서내부관리용)'!E14/1000</f>
        <v>4500</v>
      </c>
      <c r="H19" s="72">
        <f>+'예산현황(부서내부관리용)'!S14/1000</f>
        <v>0</v>
      </c>
      <c r="I19" s="72"/>
      <c r="J19" s="72"/>
      <c r="K19" s="72"/>
      <c r="L19" s="72">
        <f t="shared" si="3"/>
        <v>0</v>
      </c>
      <c r="M19" s="83">
        <f t="shared" si="4"/>
        <v>4500</v>
      </c>
      <c r="N19" s="84">
        <f t="shared" si="5"/>
        <v>0</v>
      </c>
    </row>
    <row r="20" spans="2:14" ht="30" customHeight="1" x14ac:dyDescent="0.3">
      <c r="B20" s="71" t="s">
        <v>30</v>
      </c>
      <c r="C20" s="72">
        <v>6000</v>
      </c>
      <c r="D20" s="72">
        <v>4000</v>
      </c>
      <c r="E20" s="80">
        <f t="shared" si="2"/>
        <v>10000</v>
      </c>
      <c r="G20" s="72">
        <f>+'예산현황(부서내부관리용)'!E17/1000</f>
        <v>6000</v>
      </c>
      <c r="H20" s="72">
        <f>+'예산현황(부서내부관리용)'!S17/1000</f>
        <v>0</v>
      </c>
      <c r="I20" s="72"/>
      <c r="J20" s="72"/>
      <c r="K20" s="72"/>
      <c r="L20" s="72">
        <f t="shared" si="3"/>
        <v>0</v>
      </c>
      <c r="M20" s="83">
        <f t="shared" si="4"/>
        <v>6000</v>
      </c>
      <c r="N20" s="84">
        <f t="shared" si="5"/>
        <v>0</v>
      </c>
    </row>
    <row r="21" spans="2:14" ht="30" customHeight="1" x14ac:dyDescent="0.3">
      <c r="B21" s="71" t="s">
        <v>79</v>
      </c>
      <c r="C21" s="72">
        <v>10000</v>
      </c>
      <c r="D21" s="72">
        <v>0</v>
      </c>
      <c r="E21" s="80">
        <f t="shared" si="2"/>
        <v>10000</v>
      </c>
      <c r="G21" s="72">
        <f>+'예산현황(부서내부관리용)'!E21/1000</f>
        <v>10000</v>
      </c>
      <c r="H21" s="72">
        <f>+'예산현황(부서내부관리용)'!S21/1000</f>
        <v>3799</v>
      </c>
      <c r="I21" s="72"/>
      <c r="J21" s="72"/>
      <c r="K21" s="72"/>
      <c r="L21" s="72">
        <f t="shared" si="3"/>
        <v>3799</v>
      </c>
      <c r="M21" s="83">
        <f t="shared" si="4"/>
        <v>6201</v>
      </c>
      <c r="N21" s="84">
        <f t="shared" si="5"/>
        <v>0.37990000000000002</v>
      </c>
    </row>
    <row r="22" spans="2:14" ht="30" customHeight="1" x14ac:dyDescent="0.3">
      <c r="B22" s="71" t="s">
        <v>95</v>
      </c>
      <c r="C22" s="72"/>
      <c r="D22" s="72"/>
      <c r="E22" s="80"/>
      <c r="G22" s="72">
        <f>+'예산현황(부서내부관리용)'!E34/1000</f>
        <v>21712</v>
      </c>
      <c r="H22" s="72">
        <f>+'예산현황(부서내부관리용)'!S34/1000</f>
        <v>2219.4</v>
      </c>
      <c r="I22" s="72"/>
      <c r="J22" s="72"/>
      <c r="K22" s="72"/>
      <c r="L22" s="72">
        <f t="shared" si="3"/>
        <v>2219.4</v>
      </c>
      <c r="M22" s="83">
        <f t="shared" si="4"/>
        <v>19492.599999999999</v>
      </c>
      <c r="N22" s="84">
        <f t="shared" si="5"/>
        <v>0.10221997052321298</v>
      </c>
    </row>
    <row r="23" spans="2:14" ht="30" customHeight="1" x14ac:dyDescent="0.3">
      <c r="B23" s="71" t="s">
        <v>77</v>
      </c>
      <c r="C23" s="72">
        <v>1440</v>
      </c>
      <c r="D23" s="72">
        <v>1440</v>
      </c>
      <c r="E23" s="80">
        <f t="shared" si="2"/>
        <v>2880</v>
      </c>
      <c r="G23" s="72">
        <f>+'예산현황(부서내부관리용)'!E37/1000</f>
        <v>1440</v>
      </c>
      <c r="H23" s="72">
        <f>+'예산현황(부서내부관리용)'!S37/1000</f>
        <v>332.6</v>
      </c>
      <c r="I23" s="72"/>
      <c r="J23" s="72"/>
      <c r="K23" s="72"/>
      <c r="L23" s="72">
        <f t="shared" si="3"/>
        <v>332.6</v>
      </c>
      <c r="M23" s="83">
        <f t="shared" si="4"/>
        <v>1107.4000000000001</v>
      </c>
      <c r="N23" s="84">
        <f t="shared" si="5"/>
        <v>0.23097222222222225</v>
      </c>
    </row>
    <row r="24" spans="2:14" ht="30" customHeight="1" x14ac:dyDescent="0.3">
      <c r="B24" s="71" t="s">
        <v>75</v>
      </c>
      <c r="C24" s="72">
        <v>4000</v>
      </c>
      <c r="D24" s="72">
        <v>4000</v>
      </c>
      <c r="E24" s="80">
        <f t="shared" si="2"/>
        <v>8000</v>
      </c>
      <c r="G24" s="72">
        <f>+'예산현황(부서내부관리용)'!E35/1000</f>
        <v>4000</v>
      </c>
      <c r="H24" s="72">
        <f>+'예산현황(부서내부관리용)'!S35/1000</f>
        <v>3373.5</v>
      </c>
      <c r="I24" s="72"/>
      <c r="J24" s="72"/>
      <c r="K24" s="72"/>
      <c r="L24" s="72">
        <f t="shared" si="3"/>
        <v>3373.5</v>
      </c>
      <c r="M24" s="83">
        <f t="shared" si="4"/>
        <v>626.5</v>
      </c>
      <c r="N24" s="84">
        <f t="shared" si="5"/>
        <v>0.84337499999999999</v>
      </c>
    </row>
    <row r="25" spans="2:14" ht="30" customHeight="1" x14ac:dyDescent="0.3">
      <c r="B25" s="71" t="s">
        <v>76</v>
      </c>
      <c r="C25" s="72">
        <v>2000</v>
      </c>
      <c r="D25" s="72">
        <v>2000</v>
      </c>
      <c r="E25" s="80">
        <f t="shared" si="2"/>
        <v>4000</v>
      </c>
      <c r="G25" s="72">
        <f>+'예산현황(부서내부관리용)'!E36/1000</f>
        <v>2000</v>
      </c>
      <c r="H25" s="72">
        <f>+'예산현황(부서내부관리용)'!S36/1000</f>
        <v>0</v>
      </c>
      <c r="I25" s="72"/>
      <c r="J25" s="72"/>
      <c r="K25" s="72"/>
      <c r="L25" s="72">
        <f t="shared" si="3"/>
        <v>0</v>
      </c>
      <c r="M25" s="83">
        <f t="shared" si="4"/>
        <v>2000</v>
      </c>
      <c r="N25" s="84">
        <f t="shared" si="5"/>
        <v>0</v>
      </c>
    </row>
    <row r="26" spans="2:14" ht="30" customHeight="1" x14ac:dyDescent="0.3">
      <c r="B26" s="75" t="s">
        <v>80</v>
      </c>
      <c r="C26" s="76">
        <f>SUM(C16:C25)</f>
        <v>83931</v>
      </c>
      <c r="D26" s="76">
        <f>SUM(D16:D25)</f>
        <v>65240</v>
      </c>
      <c r="E26" s="81">
        <f t="shared" si="2"/>
        <v>149171</v>
      </c>
      <c r="G26" s="76">
        <f>SUM(G16:G25)</f>
        <v>106843</v>
      </c>
      <c r="H26" s="76">
        <f>SUM(H16:H25)</f>
        <v>18990.449999999997</v>
      </c>
      <c r="I26" s="76">
        <f t="shared" ref="I26:K26" si="6">SUM(I16:I25)</f>
        <v>0</v>
      </c>
      <c r="J26" s="76">
        <f t="shared" si="6"/>
        <v>0</v>
      </c>
      <c r="K26" s="76">
        <f t="shared" si="6"/>
        <v>0</v>
      </c>
      <c r="L26" s="76">
        <f t="shared" si="3"/>
        <v>18990.449999999997</v>
      </c>
      <c r="M26" s="83">
        <f t="shared" si="4"/>
        <v>87852.55</v>
      </c>
      <c r="N26" s="84">
        <f t="shared" si="5"/>
        <v>0.17774163960203287</v>
      </c>
    </row>
  </sheetData>
  <mergeCells count="6">
    <mergeCell ref="B2:B3"/>
    <mergeCell ref="C2:E2"/>
    <mergeCell ref="G2:I2"/>
    <mergeCell ref="B14:B15"/>
    <mergeCell ref="C14:E14"/>
    <mergeCell ref="G14:L14"/>
  </mergeCells>
  <phoneticPr fontId="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4B73A-0E4F-48C4-9591-5718D035A958}">
  <dimension ref="B1:G15"/>
  <sheetViews>
    <sheetView zoomScale="130" zoomScaleNormal="130" workbookViewId="0">
      <selection activeCell="B6" sqref="B6"/>
    </sheetView>
  </sheetViews>
  <sheetFormatPr defaultRowHeight="16.5" x14ac:dyDescent="0.3"/>
  <sheetData>
    <row r="1" spans="2:7" ht="17.25" thickBot="1" x14ac:dyDescent="0.35"/>
    <row r="2" spans="2:7" ht="17.25" thickTop="1" x14ac:dyDescent="0.3">
      <c r="B2" s="125" t="s">
        <v>58</v>
      </c>
      <c r="C2" s="127" t="s">
        <v>59</v>
      </c>
      <c r="D2" s="129" t="s">
        <v>60</v>
      </c>
      <c r="E2" s="130"/>
      <c r="F2" s="127" t="s">
        <v>61</v>
      </c>
      <c r="G2" s="131" t="s">
        <v>62</v>
      </c>
    </row>
    <row r="3" spans="2:7" ht="17.25" thickBot="1" x14ac:dyDescent="0.35">
      <c r="B3" s="126"/>
      <c r="C3" s="128"/>
      <c r="D3" s="53" t="s">
        <v>63</v>
      </c>
      <c r="E3" s="53" t="s">
        <v>64</v>
      </c>
      <c r="F3" s="128"/>
      <c r="G3" s="132"/>
    </row>
    <row r="4" spans="2:7" ht="17.25" thickTop="1" x14ac:dyDescent="0.3">
      <c r="B4" s="54" t="s">
        <v>65</v>
      </c>
      <c r="C4" s="55">
        <v>53991</v>
      </c>
      <c r="D4" s="55">
        <v>8910</v>
      </c>
      <c r="E4" s="56">
        <f>+D4/C4</f>
        <v>0.16502750458409735</v>
      </c>
      <c r="F4" s="55">
        <f>+C4-D4</f>
        <v>45081</v>
      </c>
      <c r="G4" s="57"/>
    </row>
    <row r="5" spans="2:7" x14ac:dyDescent="0.3">
      <c r="B5" s="58" t="s">
        <v>66</v>
      </c>
      <c r="C5" s="59">
        <v>2000</v>
      </c>
      <c r="D5" s="60"/>
      <c r="E5" s="61">
        <f t="shared" ref="E5:E13" si="0">+D5/C5</f>
        <v>0</v>
      </c>
      <c r="F5" s="59">
        <f t="shared" ref="F5:F13" si="1">+C5-D5</f>
        <v>2000</v>
      </c>
      <c r="G5" s="62"/>
    </row>
    <row r="6" spans="2:7" x14ac:dyDescent="0.3">
      <c r="B6" s="58" t="s">
        <v>67</v>
      </c>
      <c r="C6" s="59">
        <v>1200</v>
      </c>
      <c r="D6" s="63">
        <v>356</v>
      </c>
      <c r="E6" s="64">
        <f t="shared" si="0"/>
        <v>0.29666666666666669</v>
      </c>
      <c r="F6" s="63">
        <f t="shared" si="1"/>
        <v>844</v>
      </c>
      <c r="G6" s="62"/>
    </row>
    <row r="7" spans="2:7" x14ac:dyDescent="0.3">
      <c r="B7" s="58" t="s">
        <v>68</v>
      </c>
      <c r="C7" s="59">
        <v>4500</v>
      </c>
      <c r="D7" s="60"/>
      <c r="E7" s="61">
        <f t="shared" si="0"/>
        <v>0</v>
      </c>
      <c r="F7" s="59">
        <f t="shared" si="1"/>
        <v>4500</v>
      </c>
      <c r="G7" s="62"/>
    </row>
    <row r="8" spans="2:7" x14ac:dyDescent="0.3">
      <c r="B8" s="58" t="s">
        <v>69</v>
      </c>
      <c r="C8" s="59">
        <v>6000</v>
      </c>
      <c r="D8" s="60"/>
      <c r="E8" s="61">
        <f t="shared" si="0"/>
        <v>0</v>
      </c>
      <c r="F8" s="59">
        <f t="shared" si="1"/>
        <v>6000</v>
      </c>
      <c r="G8" s="62"/>
    </row>
    <row r="9" spans="2:7" ht="27" x14ac:dyDescent="0.3">
      <c r="B9" s="58" t="s">
        <v>70</v>
      </c>
      <c r="C9" s="59">
        <v>10000</v>
      </c>
      <c r="D9" s="59">
        <v>3799</v>
      </c>
      <c r="E9" s="64">
        <f t="shared" si="0"/>
        <v>0.37990000000000002</v>
      </c>
      <c r="F9" s="59">
        <f t="shared" si="1"/>
        <v>6201</v>
      </c>
      <c r="G9" s="62"/>
    </row>
    <row r="10" spans="2:7" ht="27" x14ac:dyDescent="0.3">
      <c r="B10" s="58" t="s">
        <v>71</v>
      </c>
      <c r="C10" s="59">
        <v>21712</v>
      </c>
      <c r="D10" s="59">
        <v>2219</v>
      </c>
      <c r="E10" s="64">
        <f t="shared" si="0"/>
        <v>0.10220154753131909</v>
      </c>
      <c r="F10" s="59">
        <f t="shared" si="1"/>
        <v>19493</v>
      </c>
      <c r="G10" s="62"/>
    </row>
    <row r="11" spans="2:7" x14ac:dyDescent="0.3">
      <c r="B11" s="58" t="s">
        <v>72</v>
      </c>
      <c r="C11" s="59">
        <v>4000</v>
      </c>
      <c r="D11" s="59">
        <v>3373</v>
      </c>
      <c r="E11" s="64">
        <f t="shared" si="0"/>
        <v>0.84325000000000006</v>
      </c>
      <c r="F11" s="63">
        <f t="shared" si="1"/>
        <v>627</v>
      </c>
      <c r="G11" s="62"/>
    </row>
    <row r="12" spans="2:7" x14ac:dyDescent="0.3">
      <c r="B12" s="58" t="s">
        <v>73</v>
      </c>
      <c r="C12" s="59">
        <v>2000</v>
      </c>
      <c r="D12" s="60"/>
      <c r="E12" s="61">
        <f t="shared" si="0"/>
        <v>0</v>
      </c>
      <c r="F12" s="59">
        <f t="shared" si="1"/>
        <v>2000</v>
      </c>
      <c r="G12" s="62"/>
    </row>
    <row r="13" spans="2:7" x14ac:dyDescent="0.3">
      <c r="B13" s="58" t="s">
        <v>4</v>
      </c>
      <c r="C13" s="59">
        <v>1440</v>
      </c>
      <c r="D13" s="63">
        <v>333</v>
      </c>
      <c r="E13" s="64">
        <f t="shared" si="0"/>
        <v>0.23125000000000001</v>
      </c>
      <c r="F13" s="59">
        <f t="shared" si="1"/>
        <v>1107</v>
      </c>
      <c r="G13" s="62"/>
    </row>
    <row r="14" spans="2:7" ht="17.25" thickBot="1" x14ac:dyDescent="0.35">
      <c r="B14" s="65" t="s">
        <v>5</v>
      </c>
      <c r="C14" s="66">
        <f>SUM(C4:C13)</f>
        <v>106843</v>
      </c>
      <c r="D14" s="66">
        <f>SUM(D4:D13)</f>
        <v>18990</v>
      </c>
      <c r="E14" s="67">
        <f>+D14/C14</f>
        <v>0.17773742781464391</v>
      </c>
      <c r="F14" s="66">
        <f>SUM(F4:F13)</f>
        <v>87853</v>
      </c>
      <c r="G14" s="68"/>
    </row>
    <row r="15" spans="2:7" ht="17.25" thickTop="1" x14ac:dyDescent="0.3"/>
  </sheetData>
  <mergeCells count="5">
    <mergeCell ref="B2:B3"/>
    <mergeCell ref="C2:C3"/>
    <mergeCell ref="D2:E2"/>
    <mergeCell ref="F2:F3"/>
    <mergeCell ref="G2:G3"/>
  </mergeCells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8475F-09E2-4E8E-B628-2367CED76C2A}">
  <dimension ref="A22:G44"/>
  <sheetViews>
    <sheetView topLeftCell="A22" workbookViewId="0">
      <selection activeCell="D47" sqref="D47"/>
    </sheetView>
  </sheetViews>
  <sheetFormatPr defaultRowHeight="16.5" x14ac:dyDescent="0.3"/>
  <cols>
    <col min="1" max="1" width="36" bestFit="1" customWidth="1"/>
  </cols>
  <sheetData>
    <row r="22" spans="1:7" x14ac:dyDescent="0.3">
      <c r="A22" s="1" t="s">
        <v>17</v>
      </c>
      <c r="G22" s="1" t="s">
        <v>18</v>
      </c>
    </row>
    <row r="44" spans="1:1" x14ac:dyDescent="0.3">
      <c r="A44" s="1" t="s">
        <v>17</v>
      </c>
    </row>
  </sheetData>
  <phoneticPr fontId="3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 지정된 범위</vt:lpstr>
      </vt:variant>
      <vt:variant>
        <vt:i4>2</vt:i4>
      </vt:variant>
    </vt:vector>
  </HeadingPairs>
  <TitlesOfParts>
    <vt:vector size="7" baseType="lpstr">
      <vt:lpstr>예산현황(부서내부관리용)</vt:lpstr>
      <vt:lpstr>예산현황(26.3.31)</vt:lpstr>
      <vt:lpstr>차인 분석</vt:lpstr>
      <vt:lpstr>Sheet1</vt:lpstr>
      <vt:lpstr>예산요구서 견적서</vt:lpstr>
      <vt:lpstr>'예산현황(26.3.31)'!Print_Area</vt:lpstr>
      <vt:lpstr>'예산현황(부서내부관리용)'!Print_Area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best</dc:creator>
  <cp:lastModifiedBy>동엽 신</cp:lastModifiedBy>
  <cp:lastPrinted>2026-03-22T02:01:57Z</cp:lastPrinted>
  <dcterms:created xsi:type="dcterms:W3CDTF">2023-03-01T03:34:16Z</dcterms:created>
  <dcterms:modified xsi:type="dcterms:W3CDTF">2026-06-17T00:49:15Z</dcterms:modified>
</cp:coreProperties>
</file>